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'Arkusz1'!$A$1:$L$116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<sst xmlns="http://schemas.openxmlformats.org/spreadsheetml/2006/main" count="194" uniqueCount="111">
  <si>
    <t>Załącznik nr 2</t>
  </si>
  <si>
    <t>Rady Powiatu Brzeskiego</t>
  </si>
  <si>
    <t>Wykaz przedsięwzięć do WPF na lata 2012 - 2016</t>
  </si>
  <si>
    <t>Lp.</t>
  </si>
  <si>
    <t>Nazwa i cel przedsięwzięcia</t>
  </si>
  <si>
    <t>Okres realizacji</t>
  </si>
  <si>
    <t>Dział/ Rozdział</t>
  </si>
  <si>
    <t>Jednostka organizacyjna odpowiedzialna za realizację lub koordynująca wykonywanie przedsięwzięcia</t>
  </si>
  <si>
    <t>Łączne nakłady finansowe</t>
  </si>
  <si>
    <t>Nakłady w poszczególnych latach / Limit zobowiązań</t>
  </si>
  <si>
    <t xml:space="preserve">Limit zobowiązań </t>
  </si>
  <si>
    <t>Przedsięwzięcia ogółem</t>
  </si>
  <si>
    <t>- wydatki bieżące</t>
  </si>
  <si>
    <t>- wydatki majątkowe</t>
  </si>
  <si>
    <t>1)</t>
  </si>
  <si>
    <t>programy, projekty lub zadania (razem)</t>
  </si>
  <si>
    <t>a)</t>
  </si>
  <si>
    <t>programy, projekty lub zadania związane z programami realizowanymi z udziałem środków, o których mowa w art. 5 ust. 1 pkt 2 i 3 (razem)</t>
  </si>
  <si>
    <t>- wydatki bieżące ogółem</t>
  </si>
  <si>
    <t>- wydatki majątkowe ogółem</t>
  </si>
  <si>
    <r>
      <t>Program: RPO WO 2007-20013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"Rewitalizacja budynku byłego internatu Zespołu Szkół Ekonomicznych przy ul. Wyszyńskiego 23 w Brzegu na funkcje turystyczne"</t>
    </r>
  </si>
  <si>
    <t>2009-2012</t>
  </si>
  <si>
    <t>600/60014</t>
  </si>
  <si>
    <t>Zarząd Dróg Powiatowych                  w Brzegu</t>
  </si>
  <si>
    <r>
      <t>Program: Pomoc techniczna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"Funkcjonowanie sieci Punktów Informacyjnych o Funduszach Europejskich"</t>
    </r>
  </si>
  <si>
    <t>2009-2015</t>
  </si>
  <si>
    <t>750/75001</t>
  </si>
  <si>
    <t>Starostwo Powiatowe                  w Brzegu</t>
  </si>
  <si>
    <t>Szczególowe, wyczerpujące, nieodpłatne udzielanie informacji na temat możliwości uzyskania wsparcia ze środków Unii Europejskiej</t>
  </si>
  <si>
    <r>
      <t>Program: RPO      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"E-Urząd - elektroniczna platforma usług dla mieszkańców Powiatu Brzeskiego"</t>
    </r>
  </si>
  <si>
    <t>2007-2012</t>
  </si>
  <si>
    <t>750/75020</t>
  </si>
  <si>
    <t>Starostwo Powiatowe                 w Brzegu</t>
  </si>
  <si>
    <t>Stworzenie elektronicznego obiegu dokumentów w Starostwie Powiatowym w Brzegu</t>
  </si>
  <si>
    <r>
      <t>Program: PO KL 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"Sprawny Samorząd. Wdrażanie usprawnień w zarządzaniu jednostką samorządu terytorialnego w 10 urzędach gmin i 2 starostwach powiatowych z terenu województwa opolskiego i śląskiego"</t>
    </r>
  </si>
  <si>
    <t>750/75095</t>
  </si>
  <si>
    <r>
      <t>Program: PO KL   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"Wysokie kwalifikacje nauczycieli inwestycją w lepszą przyszłość młodzieży" </t>
    </r>
  </si>
  <si>
    <t>2010-2012</t>
  </si>
  <si>
    <t>Starostwo Powiatowe                          w Brzegu</t>
  </si>
  <si>
    <t>Podniesienie wiedzy i kwalifikacji nauczycieli i kadry administracyjnej oświaty podległej organowi prowadzącemu jakim jest Powiat Brzeski</t>
  </si>
  <si>
    <t>- wydatki bieżące razem</t>
  </si>
  <si>
    <t>- wydatki majątkowe razem</t>
  </si>
  <si>
    <t>801/80195</t>
  </si>
  <si>
    <r>
      <t>Program: PO KL   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"Aktywnie w przyszłość" </t>
    </r>
  </si>
  <si>
    <t>2011-2012</t>
  </si>
  <si>
    <t>Wyrównywanie szans edukacyjnych uczniów z grup o utrudnionym dostępie do edukacji oraz zmniejszenie różnic w jakości usług edukacyjnych</t>
  </si>
  <si>
    <t>801/80111</t>
  </si>
  <si>
    <t>801/80120</t>
  </si>
  <si>
    <r>
      <t>Program: PO KL   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"Profesjonalni w zawodzie" </t>
    </r>
  </si>
  <si>
    <t>801/80130</t>
  </si>
  <si>
    <t>Podniesienie atrakcyjności i jakości szkolnictwa zawodowego</t>
  </si>
  <si>
    <r>
      <t>Program: PO KL   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"Aktywizacja zawodowa i społeczna wychowanków placówek opiekuńczo-wychowawczych i osób niepełnosprawnych"</t>
    </r>
  </si>
  <si>
    <t>2008-2013</t>
  </si>
  <si>
    <t>853/85395</t>
  </si>
  <si>
    <t>Powiatowe Centrum Pomocy Rodzinie                                             w Brzegu</t>
  </si>
  <si>
    <t>Aktywna integracja zawodowa, społeczna, edukacyjna i zdrowotnaosób niepełnosprawnych i usamodzielnianych wychowanków placówek opiekuńczo wychowawczych oraz rodzin zastępczych</t>
  </si>
  <si>
    <r>
      <t>Program: LEONARDO DA VINCI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"Hiszpańskie metody pracy"</t>
    </r>
  </si>
  <si>
    <t>Powiatowy Urząd Pracy w Brzegu</t>
  </si>
  <si>
    <t>b)</t>
  </si>
  <si>
    <t>programy, projekty lub zadania pozostałe (razem)</t>
  </si>
  <si>
    <r>
      <t xml:space="preserve">Zadanie pn. </t>
    </r>
    <r>
      <rPr>
        <b/>
        <i/>
        <sz val="12"/>
        <rFont val="Arial CE"/>
        <family val="0"/>
      </rPr>
      <t>"Wypłata ekwiwalentów za zalesienie gruntów"</t>
    </r>
  </si>
  <si>
    <t>2011-2016</t>
  </si>
  <si>
    <t>020/02002</t>
  </si>
  <si>
    <t>Starostwo Powiatowe                                                       w Brzegu</t>
  </si>
  <si>
    <r>
      <t>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"Przebudowa wraz z budową infrastruktury drogi powiatowej nr 1174 O i 1175 O Łukowice Brzeskie - Brzeg"</t>
    </r>
  </si>
  <si>
    <t>2010-2016</t>
  </si>
  <si>
    <t xml:space="preserve">Zarząd Dróg Powiatowych                    w Brzegu </t>
  </si>
  <si>
    <t>Poprawa bezpieczeństwa pieszych, ruchu drogowego i komfortu jazdy</t>
  </si>
  <si>
    <t xml:space="preserve">- wydatki majątkowe 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</si>
  <si>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"Przebudowa wraz z budową infrastruktury drogi powiatowej nr 1518 O Wójtowice - Jaszów"</t>
    </r>
  </si>
  <si>
    <t>2010-2014</t>
  </si>
  <si>
    <t>Zarząd Dróg Powiatowych                    w Brzegu</t>
  </si>
  <si>
    <r>
      <t>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"Odbudowa mostu w ciągu drogi powiatowej nr 1507 O na rzece Nysa Kłodzka w miejscowości Głębocko"</t>
    </r>
  </si>
  <si>
    <t>2011-2015</t>
  </si>
  <si>
    <t xml:space="preserve">Zarząd Dróg Powiatowych                  w Brzegu </t>
  </si>
  <si>
    <t>Powstrzymywanie degradacji obiektu poprzez poprawę stanu technicznego</t>
  </si>
  <si>
    <t>2011-2013</t>
  </si>
  <si>
    <t xml:space="preserve">Zarząd Dróg Powiatowych                       w Brzegu </t>
  </si>
  <si>
    <t>Poprawa bezpieczeństwa ruchu pieszych</t>
  </si>
  <si>
    <r>
      <t>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"Budowa chodników wraz z odwodnieniem przy drogach powiatowych na terenie miasta i gminy Grodków"</t>
    </r>
  </si>
  <si>
    <t xml:space="preserve">Zarząd Dróg Powiatowych                                  w Brzegu </t>
  </si>
  <si>
    <t>- wydatki majątkowe: "Przebudowa chodnika wraz z odwodnieniem w ciąfgu drogi powiatowej nr 1506 O w m. Tarnów Grodkowski"</t>
  </si>
  <si>
    <r>
      <t>Zadanie pn.</t>
    </r>
    <r>
      <rPr>
        <b/>
        <i/>
        <sz val="12"/>
        <rFont val="Arial CE"/>
        <family val="0"/>
      </rPr>
      <t xml:space="preserve"> "Modernizacja ewidencji gruntów i budynków gminy Grodków - obszar wiejski"</t>
    </r>
  </si>
  <si>
    <t>710/71013</t>
  </si>
  <si>
    <t>Starostwo Powiatowe                                                 w Brzegu</t>
  </si>
  <si>
    <r>
      <t>Zadanie pn.</t>
    </r>
    <r>
      <rPr>
        <b/>
        <i/>
        <sz val="12"/>
        <rFont val="Arial CE"/>
        <family val="0"/>
      </rPr>
      <t xml:space="preserve"> "Przekształcenie mapy zasadniczej do postaci cyfrowej i utworzenie baz danych"</t>
    </r>
  </si>
  <si>
    <t>2013-2016</t>
  </si>
  <si>
    <r>
      <t>Zadanie pn.</t>
    </r>
    <r>
      <rPr>
        <b/>
        <i/>
        <sz val="12"/>
        <rFont val="Arial CE"/>
        <family val="0"/>
      </rPr>
      <t xml:space="preserve"> "Elektroniczna archiwizacja materiałów powiatowego zasobu geodezyjnego i kartograficznego - zasobu bazowego i użytkowego"</t>
    </r>
  </si>
  <si>
    <r>
      <t>Zadanie pn.</t>
    </r>
    <r>
      <rPr>
        <b/>
        <i/>
        <sz val="12"/>
        <rFont val="Arial CE"/>
        <family val="0"/>
      </rPr>
      <t xml:space="preserve"> "Modernizacja geodezyjnej osnowy szczegółowej poziomej i wysokościowej"</t>
    </r>
  </si>
  <si>
    <t>2015-2016</t>
  </si>
  <si>
    <t>Starostwo Powiatowe                                          w Brzegu</t>
  </si>
  <si>
    <r>
      <t>Zadanie pn.</t>
    </r>
    <r>
      <rPr>
        <b/>
        <i/>
        <sz val="12"/>
        <rFont val="Arial CE"/>
        <family val="0"/>
      </rPr>
      <t xml:space="preserve"> "Termomodernizacja budynku Zespołu Szkół Specjalnych w Brzegu ul. Mossora 4"</t>
    </r>
  </si>
  <si>
    <t>2011-2014</t>
  </si>
  <si>
    <t>801/80102</t>
  </si>
  <si>
    <t>Zespół Szkół Specjalnych                                          w Brzegu</t>
  </si>
  <si>
    <t>Zmniejszenie rocznego obliczeniowego zużycia energii do ogrzewania budynków</t>
  </si>
  <si>
    <r>
      <t xml:space="preserve">Zadanie pn. </t>
    </r>
    <r>
      <rPr>
        <b/>
        <i/>
        <sz val="12"/>
        <rFont val="Arial CE"/>
        <family val="0"/>
      </rPr>
      <t>"Budowa sieci i przyłączy do ECO w ZSR CKP Grodków"</t>
    </r>
  </si>
  <si>
    <t>Zespól Szkól Rolniczych  CKP                             w  Grodkowie</t>
  </si>
  <si>
    <t>Likwidacja lokalnych kotłowni</t>
  </si>
  <si>
    <r>
      <t>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"Termomodernizacja obiektu Zespołu Szkół Zawodowych nr 1 w Brzegu" </t>
    </r>
  </si>
  <si>
    <t>2007-2013</t>
  </si>
  <si>
    <t>Starostwo Powiatowe                                      w Brzegu</t>
  </si>
  <si>
    <r>
      <t>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"Termomodernizacja budynku Zakładu Opieki Leczniczej w Brzegu ul. Mossora 1" </t>
    </r>
  </si>
  <si>
    <t>851/85111</t>
  </si>
  <si>
    <t>Nadanie nowych funkcji społecznych i gospodarczych obiektowi podlegającemu rewitalizacji w tym poprawa dostępu i jakości usług turystyczno - hotelarskich</t>
  </si>
  <si>
    <t>Zwiększenie kwalifikacji zawodowych uczestników projektu w zakresie przeciwdziałania wykluczeniu społecznemu, rozszerzenie oferty działań zaangażowanych instytucji o nowy wachlarz instrumentów i metod skierowanych do swoich klientów, pogłebienie współpracy pomiędzy instytucjami Powiatu Brzeskiego, nawiązanie współpracy z partnerami hiszpańskimi zajmującymi się wykluczeniem społecznym</t>
  </si>
  <si>
    <t>Zapewnienie optymalnej jakości wykonywania zadań publicznych jednostek samorządu terytorialnego poprzez usprawnienie zarzadzania  procesami ich realizacji przez urzędy projektodawców</t>
  </si>
  <si>
    <t>2013-2015</t>
  </si>
  <si>
    <r>
      <t>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"Budowa chodników na terenie Gminy Lubsza"                             w zakresie budowy chodnika Mysliborzyce - Błota </t>
    </r>
  </si>
  <si>
    <t>do uchwały nr XV/92/11</t>
  </si>
  <si>
    <t>z dnia 22 grudnia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</si>
</sst>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b/>
      <sz val="16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4"/>
      <name val="Arial CE"/>
      <family val="2"/>
    </font>
    <font>
      <b/>
      <i/>
      <sz val="12"/>
      <name val="Arial CE"/>
      <family val="0"/>
    </font>
    <font>
      <sz val="11"/>
      <color indexed="10"/>
      <name val="Arial CE"/>
      <family val="0"/>
    </font>
    <font>
      <sz val="14"/>
      <name val="Arial CE"/>
      <family val="0"/>
    </font>
    <font>
      <sz val="12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20"/>
      <name val="Calibri"/>
      <family val="2"/>
    </font>
    <font>
      <b/>
      <sz val="12"/>
      <color indexed="10"/>
      <name val="Arial C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0"/>
    </font>
    <font>
      <sz val="11"/>
      <color rgb="FFFF0000"/>
      <name val="Arial CE"/>
      <family val="0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Dot"/>
    </border>
    <border>
      <left style="medium"/>
      <right style="medium"/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medium"/>
      <right>
        <color indexed="63"/>
      </right>
      <top style="thin"/>
      <bottom style="dashDot"/>
    </border>
    <border>
      <left style="double"/>
      <right style="medium"/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 style="medium"/>
      <right>
        <color indexed="63"/>
      </right>
      <top style="thin"/>
      <bottom style="dashDotDot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ashDot"/>
    </border>
    <border>
      <left style="medium"/>
      <right style="thin"/>
      <top style="thin"/>
      <bottom style="dashDotDot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ashDotDot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56" fillId="0" borderId="0" xfId="0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Fill="1" applyBorder="1" applyAlignment="1">
      <alignment horizontal="right" vertical="center" wrapText="1"/>
    </xf>
    <xf numFmtId="3" fontId="9" fillId="0" borderId="24" xfId="0" applyNumberFormat="1" applyFont="1" applyFill="1" applyBorder="1" applyAlignment="1">
      <alignment horizontal="right" vertical="center" wrapText="1"/>
    </xf>
    <xf numFmtId="3" fontId="55" fillId="18" borderId="0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Fill="1" applyBorder="1" applyAlignment="1">
      <alignment horizontal="right" vertical="center" wrapText="1"/>
    </xf>
    <xf numFmtId="3" fontId="9" fillId="0" borderId="28" xfId="0" applyNumberFormat="1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right" vertical="center" wrapText="1"/>
    </xf>
    <xf numFmtId="3" fontId="9" fillId="0" borderId="31" xfId="0" applyNumberFormat="1" applyFont="1" applyFill="1" applyBorder="1" applyAlignment="1">
      <alignment horizontal="right" vertical="center" wrapText="1"/>
    </xf>
    <xf numFmtId="3" fontId="9" fillId="0" borderId="32" xfId="0" applyNumberFormat="1" applyFont="1" applyFill="1" applyBorder="1" applyAlignment="1">
      <alignment horizontal="right" vertical="center" wrapText="1"/>
    </xf>
    <xf numFmtId="3" fontId="55" fillId="11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27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3" fontId="9" fillId="0" borderId="36" xfId="0" applyNumberFormat="1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vertical="center" wrapText="1"/>
    </xf>
    <xf numFmtId="3" fontId="12" fillId="0" borderId="39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3" fontId="57" fillId="0" borderId="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49" fontId="1" fillId="0" borderId="27" xfId="0" applyNumberFormat="1" applyFont="1" applyFill="1" applyBorder="1" applyAlignment="1">
      <alignment vertical="center" wrapText="1"/>
    </xf>
    <xf numFmtId="3" fontId="12" fillId="0" borderId="25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horizontal="right" vertical="center"/>
    </xf>
    <xf numFmtId="49" fontId="1" fillId="0" borderId="36" xfId="0" applyNumberFormat="1" applyFont="1" applyFill="1" applyBorder="1" applyAlignment="1">
      <alignment vertical="center" wrapText="1"/>
    </xf>
    <xf numFmtId="3" fontId="12" fillId="0" borderId="29" xfId="0" applyNumberFormat="1" applyFont="1" applyFill="1" applyBorder="1" applyAlignment="1">
      <alignment horizontal="right" vertical="center"/>
    </xf>
    <xf numFmtId="3" fontId="12" fillId="0" borderId="36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3" fontId="12" fillId="0" borderId="41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vertical="center" wrapText="1"/>
    </xf>
    <xf numFmtId="49" fontId="1" fillId="0" borderId="43" xfId="0" applyNumberFormat="1" applyFont="1" applyFill="1" applyBorder="1" applyAlignment="1">
      <alignment vertical="center" wrapText="1"/>
    </xf>
    <xf numFmtId="0" fontId="14" fillId="33" borderId="0" xfId="0" applyFont="1" applyFill="1" applyAlignment="1">
      <alignment vertical="center"/>
    </xf>
    <xf numFmtId="0" fontId="1" fillId="0" borderId="44" xfId="0" applyFont="1" applyFill="1" applyBorder="1" applyAlignment="1">
      <alignment vertical="center" wrapText="1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3" fontId="16" fillId="0" borderId="28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Border="1" applyAlignment="1">
      <alignment horizontal="right" vertical="center"/>
    </xf>
    <xf numFmtId="49" fontId="13" fillId="0" borderId="43" xfId="0" applyNumberFormat="1" applyFont="1" applyFill="1" applyBorder="1" applyAlignment="1">
      <alignment vertical="center" wrapText="1"/>
    </xf>
    <xf numFmtId="3" fontId="15" fillId="0" borderId="29" xfId="0" applyNumberFormat="1" applyFont="1" applyFill="1" applyBorder="1" applyAlignment="1">
      <alignment horizontal="right" vertical="center"/>
    </xf>
    <xf numFmtId="3" fontId="15" fillId="0" borderId="36" xfId="0" applyNumberFormat="1" applyFont="1" applyFill="1" applyBorder="1" applyAlignment="1">
      <alignment horizontal="right" vertical="center"/>
    </xf>
    <xf numFmtId="3" fontId="16" fillId="0" borderId="37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3" fontId="12" fillId="0" borderId="33" xfId="0" applyNumberFormat="1" applyFont="1" applyFill="1" applyBorder="1" applyAlignment="1">
      <alignment horizontal="right" vertical="center"/>
    </xf>
    <xf numFmtId="49" fontId="1" fillId="0" borderId="45" xfId="0" applyNumberFormat="1" applyFont="1" applyFill="1" applyBorder="1" applyAlignment="1">
      <alignment vertical="center" wrapText="1"/>
    </xf>
    <xf numFmtId="3" fontId="12" fillId="0" borderId="46" xfId="0" applyNumberFormat="1" applyFont="1" applyFill="1" applyBorder="1" applyAlignment="1">
      <alignment horizontal="right" vertical="center"/>
    </xf>
    <xf numFmtId="3" fontId="12" fillId="0" borderId="47" xfId="0" applyNumberFormat="1" applyFont="1" applyFill="1" applyBorder="1" applyAlignment="1">
      <alignment horizontal="right" vertical="center"/>
    </xf>
    <xf numFmtId="3" fontId="12" fillId="0" borderId="48" xfId="0" applyNumberFormat="1" applyFont="1" applyFill="1" applyBorder="1" applyAlignment="1">
      <alignment horizontal="right" vertical="center"/>
    </xf>
    <xf numFmtId="3" fontId="9" fillId="0" borderId="49" xfId="0" applyNumberFormat="1" applyFont="1" applyFill="1" applyBorder="1" applyAlignment="1">
      <alignment horizontal="right" vertical="center"/>
    </xf>
    <xf numFmtId="49" fontId="17" fillId="0" borderId="44" xfId="0" applyNumberFormat="1" applyFont="1" applyFill="1" applyBorder="1" applyAlignment="1">
      <alignment horizontal="left" vertical="center" wrapText="1"/>
    </xf>
    <xf numFmtId="3" fontId="12" fillId="0" borderId="17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49" fontId="17" fillId="0" borderId="27" xfId="0" applyNumberFormat="1" applyFont="1" applyFill="1" applyBorder="1" applyAlignment="1">
      <alignment horizontal="left" vertical="center" wrapText="1"/>
    </xf>
    <xf numFmtId="49" fontId="17" fillId="0" borderId="31" xfId="0" applyNumberFormat="1" applyFont="1" applyFill="1" applyBorder="1" applyAlignment="1">
      <alignment horizontal="left" vertical="center" wrapText="1"/>
    </xf>
    <xf numFmtId="3" fontId="12" fillId="0" borderId="51" xfId="0" applyNumberFormat="1" applyFont="1" applyFill="1" applyBorder="1" applyAlignment="1">
      <alignment horizontal="right" vertical="center"/>
    </xf>
    <xf numFmtId="3" fontId="12" fillId="0" borderId="52" xfId="0" applyNumberFormat="1" applyFont="1" applyFill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3" fontId="12" fillId="0" borderId="54" xfId="0" applyNumberFormat="1" applyFont="1" applyFill="1" applyBorder="1" applyAlignment="1">
      <alignment horizontal="right" vertical="center"/>
    </xf>
    <xf numFmtId="3" fontId="12" fillId="0" borderId="55" xfId="0" applyNumberFormat="1" applyFont="1" applyFill="1" applyBorder="1" applyAlignment="1">
      <alignment horizontal="right" vertical="center"/>
    </xf>
    <xf numFmtId="49" fontId="17" fillId="0" borderId="36" xfId="0" applyNumberFormat="1" applyFont="1" applyFill="1" applyBorder="1" applyAlignment="1">
      <alignment horizontal="left" vertical="center" wrapText="1"/>
    </xf>
    <xf numFmtId="3" fontId="12" fillId="0" borderId="34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 wrapText="1"/>
    </xf>
    <xf numFmtId="0" fontId="57" fillId="33" borderId="0" xfId="0" applyFont="1" applyFill="1" applyAlignment="1">
      <alignment vertical="center"/>
    </xf>
    <xf numFmtId="3" fontId="15" fillId="0" borderId="33" xfId="0" applyNumberFormat="1" applyFont="1" applyFill="1" applyBorder="1" applyAlignment="1">
      <alignment horizontal="right" vertical="center"/>
    </xf>
    <xf numFmtId="49" fontId="1" fillId="0" borderId="31" xfId="0" applyNumberFormat="1" applyFont="1" applyFill="1" applyBorder="1" applyAlignment="1">
      <alignment vertical="center" wrapText="1"/>
    </xf>
    <xf numFmtId="3" fontId="15" fillId="0" borderId="31" xfId="0" applyNumberFormat="1" applyFont="1" applyFill="1" applyBorder="1" applyAlignment="1">
      <alignment horizontal="right" vertical="center"/>
    </xf>
    <xf numFmtId="3" fontId="15" fillId="0" borderId="51" xfId="0" applyNumberFormat="1" applyFont="1" applyFill="1" applyBorder="1" applyAlignment="1">
      <alignment horizontal="right" vertical="center"/>
    </xf>
    <xf numFmtId="3" fontId="15" fillId="0" borderId="52" xfId="0" applyNumberFormat="1" applyFont="1" applyFill="1" applyBorder="1" applyAlignment="1">
      <alignment horizontal="right" vertical="center"/>
    </xf>
    <xf numFmtId="3" fontId="16" fillId="0" borderId="3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vertical="center" wrapText="1"/>
    </xf>
    <xf numFmtId="3" fontId="15" fillId="0" borderId="26" xfId="0" applyNumberFormat="1" applyFont="1" applyFill="1" applyBorder="1" applyAlignment="1">
      <alignment horizontal="right" vertical="center"/>
    </xf>
    <xf numFmtId="49" fontId="1" fillId="0" borderId="29" xfId="0" applyNumberFormat="1" applyFont="1" applyFill="1" applyBorder="1" applyAlignment="1">
      <alignment vertical="center" wrapText="1"/>
    </xf>
    <xf numFmtId="3" fontId="15" fillId="0" borderId="56" xfId="0" applyNumberFormat="1" applyFont="1" applyFill="1" applyBorder="1" applyAlignment="1">
      <alignment horizontal="right" vertical="center"/>
    </xf>
    <xf numFmtId="3" fontId="15" fillId="0" borderId="57" xfId="0" applyNumberFormat="1" applyFont="1" applyFill="1" applyBorder="1" applyAlignment="1">
      <alignment horizontal="right" vertical="center"/>
    </xf>
    <xf numFmtId="0" fontId="1" fillId="0" borderId="50" xfId="0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49" fontId="1" fillId="0" borderId="33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49" fontId="13" fillId="0" borderId="52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49" fontId="13" fillId="0" borderId="36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3" fontId="9" fillId="0" borderId="21" xfId="0" applyNumberFormat="1" applyFont="1" applyFill="1" applyBorder="1" applyAlignment="1">
      <alignment horizontal="right" vertical="center" wrapText="1"/>
    </xf>
    <xf numFmtId="0" fontId="9" fillId="35" borderId="11" xfId="0" applyFont="1" applyFill="1" applyBorder="1" applyAlignment="1">
      <alignment horizontal="center" vertical="center" wrapText="1"/>
    </xf>
    <xf numFmtId="3" fontId="9" fillId="35" borderId="13" xfId="0" applyNumberFormat="1" applyFont="1" applyFill="1" applyBorder="1" applyAlignment="1">
      <alignment horizontal="right" vertical="center" wrapText="1"/>
    </xf>
    <xf numFmtId="3" fontId="9" fillId="35" borderId="17" xfId="0" applyNumberFormat="1" applyFont="1" applyFill="1" applyBorder="1" applyAlignment="1">
      <alignment horizontal="right" vertical="center" wrapText="1"/>
    </xf>
    <xf numFmtId="3" fontId="9" fillId="35" borderId="21" xfId="0" applyNumberFormat="1" applyFont="1" applyFill="1" applyBorder="1" applyAlignment="1">
      <alignment horizontal="right" vertical="center" wrapText="1"/>
    </xf>
    <xf numFmtId="3" fontId="9" fillId="35" borderId="13" xfId="0" applyNumberFormat="1" applyFont="1" applyFill="1" applyBorder="1" applyAlignment="1">
      <alignment horizontal="right" vertical="center"/>
    </xf>
    <xf numFmtId="3" fontId="9" fillId="35" borderId="25" xfId="0" applyNumberFormat="1" applyFont="1" applyFill="1" applyBorder="1" applyAlignment="1">
      <alignment horizontal="right" vertical="center"/>
    </xf>
    <xf numFmtId="3" fontId="9" fillId="35" borderId="29" xfId="0" applyNumberFormat="1" applyFont="1" applyFill="1" applyBorder="1" applyAlignment="1">
      <alignment horizontal="right" vertical="center"/>
    </xf>
    <xf numFmtId="3" fontId="9" fillId="35" borderId="17" xfId="0" applyNumberFormat="1" applyFont="1" applyFill="1" applyBorder="1" applyAlignment="1">
      <alignment horizontal="right" vertical="center"/>
    </xf>
    <xf numFmtId="3" fontId="9" fillId="35" borderId="58" xfId="0" applyNumberFormat="1" applyFont="1" applyFill="1" applyBorder="1" applyAlignment="1">
      <alignment horizontal="right" vertical="center"/>
    </xf>
    <xf numFmtId="3" fontId="9" fillId="35" borderId="51" xfId="0" applyNumberFormat="1" applyFont="1" applyFill="1" applyBorder="1" applyAlignment="1">
      <alignment horizontal="right" vertical="center"/>
    </xf>
    <xf numFmtId="3" fontId="9" fillId="35" borderId="59" xfId="0" applyNumberFormat="1" applyFont="1" applyFill="1" applyBorder="1" applyAlignment="1">
      <alignment horizontal="right" vertical="center"/>
    </xf>
    <xf numFmtId="3" fontId="9" fillId="35" borderId="27" xfId="0" applyNumberFormat="1" applyFont="1" applyFill="1" applyBorder="1" applyAlignment="1">
      <alignment horizontal="right" vertical="center"/>
    </xf>
    <xf numFmtId="3" fontId="9" fillId="35" borderId="36" xfId="0" applyNumberFormat="1" applyFont="1" applyFill="1" applyBorder="1" applyAlignment="1">
      <alignment horizontal="right" vertical="center"/>
    </xf>
    <xf numFmtId="3" fontId="9" fillId="35" borderId="60" xfId="0" applyNumberFormat="1" applyFont="1" applyFill="1" applyBorder="1" applyAlignment="1">
      <alignment horizontal="right" vertical="center"/>
    </xf>
    <xf numFmtId="3" fontId="9" fillId="35" borderId="61" xfId="0" applyNumberFormat="1" applyFont="1" applyFill="1" applyBorder="1" applyAlignment="1">
      <alignment horizontal="right" vertical="center"/>
    </xf>
    <xf numFmtId="3" fontId="9" fillId="35" borderId="62" xfId="0" applyNumberFormat="1" applyFont="1" applyFill="1" applyBorder="1" applyAlignment="1">
      <alignment horizontal="right" vertical="center"/>
    </xf>
    <xf numFmtId="3" fontId="9" fillId="35" borderId="21" xfId="0" applyNumberFormat="1" applyFont="1" applyFill="1" applyBorder="1" applyAlignment="1">
      <alignment horizontal="right" vertical="center"/>
    </xf>
    <xf numFmtId="3" fontId="9" fillId="35" borderId="39" xfId="0" applyNumberFormat="1" applyFont="1" applyFill="1" applyBorder="1" applyAlignment="1">
      <alignment horizontal="right" vertical="center"/>
    </xf>
    <xf numFmtId="3" fontId="9" fillId="35" borderId="26" xfId="0" applyNumberFormat="1" applyFont="1" applyFill="1" applyBorder="1" applyAlignment="1">
      <alignment horizontal="right" vertical="center"/>
    </xf>
    <xf numFmtId="3" fontId="9" fillId="35" borderId="30" xfId="0" applyNumberFormat="1" applyFont="1" applyFill="1" applyBorder="1" applyAlignment="1">
      <alignment horizontal="right" vertical="center"/>
    </xf>
    <xf numFmtId="3" fontId="9" fillId="35" borderId="63" xfId="0" applyNumberFormat="1" applyFont="1" applyFill="1" applyBorder="1" applyAlignment="1">
      <alignment horizontal="right" vertical="center"/>
    </xf>
    <xf numFmtId="0" fontId="6" fillId="35" borderId="38" xfId="0" applyFont="1" applyFill="1" applyBorder="1" applyAlignment="1">
      <alignment horizontal="center" vertical="center"/>
    </xf>
    <xf numFmtId="3" fontId="9" fillId="35" borderId="14" xfId="0" applyNumberFormat="1" applyFont="1" applyFill="1" applyBorder="1" applyAlignment="1">
      <alignment horizontal="right" vertical="center"/>
    </xf>
    <xf numFmtId="3" fontId="9" fillId="35" borderId="64" xfId="0" applyNumberFormat="1" applyFont="1" applyFill="1" applyBorder="1" applyAlignment="1">
      <alignment horizontal="right" vertical="center"/>
    </xf>
    <xf numFmtId="3" fontId="9" fillId="35" borderId="16" xfId="0" applyNumberFormat="1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center" vertical="center"/>
    </xf>
    <xf numFmtId="3" fontId="9" fillId="35" borderId="14" xfId="0" applyNumberFormat="1" applyFont="1" applyFill="1" applyBorder="1" applyAlignment="1">
      <alignment horizontal="right" vertical="center" wrapText="1"/>
    </xf>
    <xf numFmtId="3" fontId="9" fillId="35" borderId="15" xfId="0" applyNumberFormat="1" applyFont="1" applyFill="1" applyBorder="1" applyAlignment="1">
      <alignment horizontal="right" vertical="center" wrapText="1"/>
    </xf>
    <xf numFmtId="3" fontId="9" fillId="35" borderId="16" xfId="0" applyNumberFormat="1" applyFont="1" applyFill="1" applyBorder="1" applyAlignment="1">
      <alignment horizontal="right" vertical="center" wrapText="1"/>
    </xf>
    <xf numFmtId="3" fontId="9" fillId="35" borderId="15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>
      <alignment horizontal="right" vertical="center" wrapText="1"/>
    </xf>
    <xf numFmtId="3" fontId="9" fillId="35" borderId="1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Border="1" applyAlignment="1">
      <alignment horizontal="right" vertical="center"/>
    </xf>
    <xf numFmtId="3" fontId="15" fillId="0" borderId="36" xfId="0" applyNumberFormat="1" applyFont="1" applyBorder="1" applyAlignment="1">
      <alignment horizontal="right" vertical="center"/>
    </xf>
    <xf numFmtId="3" fontId="12" fillId="0" borderId="65" xfId="0" applyNumberFormat="1" applyFont="1" applyFill="1" applyBorder="1" applyAlignment="1">
      <alignment horizontal="right" vertical="center"/>
    </xf>
    <xf numFmtId="3" fontId="12" fillId="0" borderId="36" xfId="0" applyNumberFormat="1" applyFont="1" applyBorder="1" applyAlignment="1">
      <alignment horizontal="right" vertical="center"/>
    </xf>
    <xf numFmtId="3" fontId="9" fillId="35" borderId="66" xfId="0" applyNumberFormat="1" applyFont="1" applyFill="1" applyBorder="1" applyAlignment="1">
      <alignment horizontal="right" vertical="center"/>
    </xf>
    <xf numFmtId="3" fontId="9" fillId="0" borderId="67" xfId="0" applyNumberFormat="1" applyFont="1" applyFill="1" applyBorder="1" applyAlignment="1">
      <alignment horizontal="right" vertical="center"/>
    </xf>
    <xf numFmtId="3" fontId="9" fillId="0" borderId="68" xfId="0" applyNumberFormat="1" applyFont="1" applyFill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0" fontId="12" fillId="0" borderId="31" xfId="0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 wrapText="1"/>
    </xf>
    <xf numFmtId="3" fontId="9" fillId="0" borderId="51" xfId="0" applyNumberFormat="1" applyFont="1" applyFill="1" applyBorder="1" applyAlignment="1">
      <alignment horizontal="right" vertical="center" wrapText="1"/>
    </xf>
    <xf numFmtId="3" fontId="15" fillId="0" borderId="63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right" vertical="center"/>
    </xf>
    <xf numFmtId="0" fontId="6" fillId="34" borderId="3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6" fillId="35" borderId="39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0" fontId="6" fillId="0" borderId="4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6" fillId="34" borderId="39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vertical="center"/>
    </xf>
    <xf numFmtId="0" fontId="0" fillId="0" borderId="33" xfId="0" applyFont="1" applyBorder="1" applyAlignment="1">
      <alignment/>
    </xf>
    <xf numFmtId="49" fontId="6" fillId="0" borderId="34" xfId="0" applyNumberFormat="1" applyFont="1" applyFill="1" applyBorder="1" applyAlignment="1">
      <alignment vertical="center"/>
    </xf>
    <xf numFmtId="0" fontId="0" fillId="0" borderId="34" xfId="0" applyFont="1" applyBorder="1" applyAlignment="1">
      <alignment/>
    </xf>
    <xf numFmtId="49" fontId="6" fillId="35" borderId="64" xfId="0" applyNumberFormat="1" applyFont="1" applyFill="1" applyBorder="1" applyAlignment="1">
      <alignment horizontal="left" vertical="center" wrapText="1"/>
    </xf>
    <xf numFmtId="0" fontId="0" fillId="35" borderId="64" xfId="0" applyFont="1" applyFill="1" applyBorder="1" applyAlignment="1">
      <alignment/>
    </xf>
    <xf numFmtId="0" fontId="6" fillId="35" borderId="64" xfId="0" applyFont="1" applyFill="1" applyBorder="1" applyAlignment="1">
      <alignment vertical="center"/>
    </xf>
    <xf numFmtId="0" fontId="6" fillId="0" borderId="64" xfId="0" applyFont="1" applyFill="1" applyBorder="1" applyAlignment="1">
      <alignment horizontal="left" vertical="center"/>
    </xf>
    <xf numFmtId="0" fontId="0" fillId="0" borderId="64" xfId="0" applyFont="1" applyBorder="1" applyAlignment="1">
      <alignment/>
    </xf>
    <xf numFmtId="49" fontId="6" fillId="0" borderId="33" xfId="0" applyNumberFormat="1" applyFont="1" applyFill="1" applyBorder="1" applyAlignment="1">
      <alignment vertical="center" wrapText="1"/>
    </xf>
    <xf numFmtId="49" fontId="6" fillId="0" borderId="52" xfId="0" applyNumberFormat="1" applyFont="1" applyFill="1" applyBorder="1" applyAlignment="1">
      <alignment vertical="center" wrapText="1"/>
    </xf>
    <xf numFmtId="0" fontId="0" fillId="0" borderId="52" xfId="0" applyFont="1" applyBorder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49" fontId="1" fillId="0" borderId="72" xfId="0" applyNumberFormat="1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center" vertical="center" wrapText="1"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3" fontId="12" fillId="0" borderId="39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3" fontId="9" fillId="35" borderId="39" xfId="0" applyNumberFormat="1" applyFont="1" applyFill="1" applyBorder="1" applyAlignment="1">
      <alignment horizontal="right" vertical="center"/>
    </xf>
    <xf numFmtId="0" fontId="12" fillId="35" borderId="17" xfId="0" applyFont="1" applyFill="1" applyBorder="1" applyAlignment="1">
      <alignment horizontal="right" vertical="center"/>
    </xf>
    <xf numFmtId="3" fontId="12" fillId="0" borderId="41" xfId="0" applyNumberFormat="1" applyFont="1" applyFill="1" applyBorder="1" applyAlignment="1">
      <alignment horizontal="right" vertical="center"/>
    </xf>
    <xf numFmtId="0" fontId="1" fillId="0" borderId="6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49" fontId="13" fillId="0" borderId="72" xfId="0" applyNumberFormat="1" applyFont="1" applyBorder="1" applyAlignment="1">
      <alignment horizontal="center" vertical="center" wrapText="1"/>
    </xf>
    <xf numFmtId="49" fontId="13" fillId="0" borderId="73" xfId="0" applyNumberFormat="1" applyFont="1" applyBorder="1" applyAlignment="1">
      <alignment horizontal="center" vertical="center" wrapText="1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13" fillId="0" borderId="6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49" fontId="1" fillId="0" borderId="76" xfId="0" applyNumberFormat="1" applyFont="1" applyBorder="1" applyAlignment="1">
      <alignment horizontal="center" vertical="center" wrapText="1"/>
    </xf>
    <xf numFmtId="49" fontId="1" fillId="0" borderId="77" xfId="0" applyNumberFormat="1" applyFont="1" applyBorder="1" applyAlignment="1">
      <alignment horizontal="center" vertical="center" wrapText="1"/>
    </xf>
    <xf numFmtId="49" fontId="1" fillId="0" borderId="78" xfId="0" applyNumberFormat="1" applyFont="1" applyBorder="1" applyAlignment="1">
      <alignment horizontal="center" vertical="center" wrapText="1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49" fontId="1" fillId="0" borderId="72" xfId="0" applyNumberFormat="1" applyFont="1" applyBorder="1" applyAlignment="1">
      <alignment horizontal="center" vertical="center" wrapText="1"/>
    </xf>
    <xf numFmtId="49" fontId="1" fillId="0" borderId="73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3" fontId="12" fillId="0" borderId="39" xfId="0" applyNumberFormat="1" applyFont="1" applyBorder="1" applyAlignment="1">
      <alignment horizontal="right" vertical="center"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56" xfId="0" applyFont="1" applyBorder="1" applyAlignment="1">
      <alignment/>
    </xf>
    <xf numFmtId="49" fontId="6" fillId="35" borderId="60" xfId="0" applyNumberFormat="1" applyFont="1" applyFill="1" applyBorder="1" applyAlignment="1">
      <alignment vertical="center" wrapText="1"/>
    </xf>
    <xf numFmtId="0" fontId="0" fillId="35" borderId="60" xfId="0" applyFont="1" applyFill="1" applyBorder="1" applyAlignment="1">
      <alignment/>
    </xf>
    <xf numFmtId="49" fontId="6" fillId="0" borderId="61" xfId="0" applyNumberFormat="1" applyFont="1" applyFill="1" applyBorder="1" applyAlignment="1">
      <alignment vertical="center" wrapText="1"/>
    </xf>
    <xf numFmtId="0" fontId="0" fillId="0" borderId="61" xfId="0" applyFont="1" applyBorder="1" applyAlignment="1">
      <alignment/>
    </xf>
    <xf numFmtId="49" fontId="6" fillId="0" borderId="62" xfId="0" applyNumberFormat="1" applyFont="1" applyFill="1" applyBorder="1" applyAlignment="1">
      <alignment vertical="center" wrapText="1"/>
    </xf>
    <xf numFmtId="0" fontId="0" fillId="0" borderId="62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3" fontId="1" fillId="0" borderId="60" xfId="0" applyNumberFormat="1" applyFont="1" applyFill="1" applyBorder="1" applyAlignment="1">
      <alignment horizontal="center" vertical="center"/>
    </xf>
    <xf numFmtId="3" fontId="1" fillId="0" borderId="71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3" fontId="1" fillId="0" borderId="60" xfId="0" applyNumberFormat="1" applyFont="1" applyFill="1" applyBorder="1" applyAlignment="1">
      <alignment horizontal="center" vertical="center" wrapText="1"/>
    </xf>
    <xf numFmtId="3" fontId="1" fillId="0" borderId="71" xfId="0" applyNumberFormat="1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49" fontId="1" fillId="0" borderId="8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56" xfId="0" applyFont="1" applyBorder="1" applyAlignment="1">
      <alignment/>
    </xf>
    <xf numFmtId="0" fontId="12" fillId="0" borderId="17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1" fillId="0" borderId="8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56" xfId="0" applyFont="1" applyBorder="1" applyAlignment="1">
      <alignment/>
    </xf>
    <xf numFmtId="0" fontId="6" fillId="0" borderId="63" xfId="0" applyFont="1" applyFill="1" applyBorder="1" applyAlignment="1">
      <alignment horizontal="center" vertical="center"/>
    </xf>
    <xf numFmtId="3" fontId="15" fillId="0" borderId="41" xfId="0" applyNumberFormat="1" applyFont="1" applyFill="1" applyBorder="1" applyAlignment="1">
      <alignment horizontal="right" vertical="center"/>
    </xf>
    <xf numFmtId="3" fontId="15" fillId="0" borderId="39" xfId="0" applyNumberFormat="1" applyFont="1" applyFill="1" applyBorder="1" applyAlignment="1">
      <alignment horizontal="right" vertical="center"/>
    </xf>
    <xf numFmtId="3" fontId="16" fillId="0" borderId="40" xfId="0" applyNumberFormat="1" applyFont="1" applyFill="1" applyBorder="1" applyAlignment="1">
      <alignment horizontal="right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/>
    </xf>
    <xf numFmtId="0" fontId="0" fillId="0" borderId="81" xfId="0" applyFill="1" applyBorder="1" applyAlignment="1">
      <alignment vertical="center"/>
    </xf>
    <xf numFmtId="0" fontId="0" fillId="0" borderId="81" xfId="0" applyFill="1" applyBorder="1" applyAlignment="1">
      <alignment vertical="center" wrapText="1"/>
    </xf>
    <xf numFmtId="0" fontId="0" fillId="0" borderId="73" xfId="0" applyBorder="1" applyAlignment="1">
      <alignment/>
    </xf>
    <xf numFmtId="0" fontId="0" fillId="0" borderId="61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3" fontId="16" fillId="0" borderId="16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view="pageBreakPreview" zoomScale="75" zoomScaleSheetLayoutView="75" zoomScalePageLayoutView="0" workbookViewId="0" topLeftCell="C1">
      <selection activeCell="I3" sqref="I3"/>
    </sheetView>
  </sheetViews>
  <sheetFormatPr defaultColWidth="9.00390625" defaultRowHeight="12.75"/>
  <cols>
    <col min="1" max="1" width="5.00390625" style="136" customWidth="1"/>
    <col min="2" max="2" width="75.25390625" style="3" customWidth="1"/>
    <col min="3" max="3" width="14.00390625" style="3" customWidth="1"/>
    <col min="4" max="4" width="14.125" style="3" customWidth="1"/>
    <col min="5" max="5" width="21.25390625" style="3" customWidth="1"/>
    <col min="6" max="11" width="23.125" style="3" customWidth="1"/>
    <col min="12" max="12" width="23.125" style="10" customWidth="1"/>
    <col min="13" max="13" width="12.25390625" style="5" customWidth="1"/>
    <col min="14" max="16384" width="9.125" style="3" customWidth="1"/>
  </cols>
  <sheetData>
    <row r="1" spans="1:12" ht="17.25" customHeight="1">
      <c r="A1" s="1"/>
      <c r="B1" s="2"/>
      <c r="C1" s="1"/>
      <c r="D1" s="1"/>
      <c r="E1" s="1"/>
      <c r="F1" s="1"/>
      <c r="G1" s="1"/>
      <c r="H1" s="1"/>
      <c r="I1" s="1"/>
      <c r="K1" s="1" t="s">
        <v>0</v>
      </c>
      <c r="L1" s="4"/>
    </row>
    <row r="2" spans="1:12" ht="17.25" customHeight="1">
      <c r="A2" s="1"/>
      <c r="B2" s="6"/>
      <c r="C2" s="1"/>
      <c r="D2" s="1"/>
      <c r="E2" s="7"/>
      <c r="F2" s="1"/>
      <c r="G2" s="1"/>
      <c r="H2" s="1"/>
      <c r="I2" s="1"/>
      <c r="K2" s="1" t="s">
        <v>109</v>
      </c>
      <c r="L2" s="8"/>
    </row>
    <row r="3" spans="1:13" s="9" customFormat="1" ht="17.25" customHeight="1">
      <c r="A3" s="2"/>
      <c r="B3" s="6"/>
      <c r="C3" s="2"/>
      <c r="D3" s="2"/>
      <c r="E3" s="6"/>
      <c r="F3" s="2"/>
      <c r="G3" s="2"/>
      <c r="H3" s="2"/>
      <c r="I3" s="2"/>
      <c r="K3" s="1" t="s">
        <v>1</v>
      </c>
      <c r="L3" s="4"/>
      <c r="M3" s="5"/>
    </row>
    <row r="4" spans="1:12" ht="17.25" customHeight="1">
      <c r="A4" s="1"/>
      <c r="B4" s="1"/>
      <c r="C4" s="1"/>
      <c r="D4" s="1"/>
      <c r="E4" s="1"/>
      <c r="F4" s="1"/>
      <c r="G4" s="1"/>
      <c r="H4" s="1"/>
      <c r="I4" s="1"/>
      <c r="K4" s="1" t="s">
        <v>110</v>
      </c>
      <c r="L4" s="4"/>
    </row>
    <row r="5" spans="1:11" ht="20.25">
      <c r="A5" s="200" t="s">
        <v>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3" ht="14.25" customHeight="1" thickBo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11"/>
      <c r="M6" s="12"/>
    </row>
    <row r="7" spans="1:13" s="15" customFormat="1" ht="48.75" customHeight="1" thickBot="1">
      <c r="A7" s="202" t="s">
        <v>3</v>
      </c>
      <c r="B7" s="203" t="s">
        <v>4</v>
      </c>
      <c r="C7" s="191" t="s">
        <v>5</v>
      </c>
      <c r="D7" s="191" t="s">
        <v>6</v>
      </c>
      <c r="E7" s="191" t="s">
        <v>7</v>
      </c>
      <c r="F7" s="194" t="s">
        <v>8</v>
      </c>
      <c r="G7" s="196" t="s">
        <v>9</v>
      </c>
      <c r="H7" s="197"/>
      <c r="I7" s="197"/>
      <c r="J7" s="197"/>
      <c r="K7" s="197"/>
      <c r="L7" s="198" t="s">
        <v>10</v>
      </c>
      <c r="M7" s="14"/>
    </row>
    <row r="8" spans="1:13" s="15" customFormat="1" ht="72" customHeight="1" thickBot="1">
      <c r="A8" s="193"/>
      <c r="B8" s="193"/>
      <c r="C8" s="193"/>
      <c r="D8" s="192"/>
      <c r="E8" s="193"/>
      <c r="F8" s="195"/>
      <c r="G8" s="187">
        <v>2012</v>
      </c>
      <c r="H8" s="188">
        <v>2013</v>
      </c>
      <c r="I8" s="188">
        <v>2014</v>
      </c>
      <c r="J8" s="188">
        <v>2015</v>
      </c>
      <c r="K8" s="189">
        <v>2016</v>
      </c>
      <c r="L8" s="199"/>
      <c r="M8" s="16"/>
    </row>
    <row r="9" spans="1:13" s="15" customFormat="1" ht="21" customHeight="1" thickBot="1">
      <c r="A9" s="17">
        <v>1</v>
      </c>
      <c r="B9" s="18">
        <v>2</v>
      </c>
      <c r="C9" s="13">
        <v>3</v>
      </c>
      <c r="D9" s="13">
        <v>4</v>
      </c>
      <c r="E9" s="19">
        <v>5</v>
      </c>
      <c r="F9" s="142">
        <v>6</v>
      </c>
      <c r="G9" s="172">
        <v>7</v>
      </c>
      <c r="H9" s="20">
        <v>8</v>
      </c>
      <c r="I9" s="20">
        <v>9</v>
      </c>
      <c r="J9" s="20">
        <v>10</v>
      </c>
      <c r="K9" s="21">
        <v>11</v>
      </c>
      <c r="L9" s="22">
        <v>12</v>
      </c>
      <c r="M9" s="23"/>
    </row>
    <row r="10" spans="1:13" s="29" customFormat="1" ht="26.25" customHeight="1">
      <c r="A10" s="24"/>
      <c r="B10" s="211" t="s">
        <v>11</v>
      </c>
      <c r="C10" s="211"/>
      <c r="D10" s="211"/>
      <c r="E10" s="212"/>
      <c r="F10" s="143">
        <f>F13</f>
        <v>52936082</v>
      </c>
      <c r="G10" s="26">
        <f>G11+G12</f>
        <v>5102856</v>
      </c>
      <c r="H10" s="139">
        <f aca="true" t="shared" si="0" ref="H10:L12">H13</f>
        <v>16959335</v>
      </c>
      <c r="I10" s="25">
        <f t="shared" si="0"/>
        <v>14656109</v>
      </c>
      <c r="J10" s="26">
        <f t="shared" si="0"/>
        <v>2908900</v>
      </c>
      <c r="K10" s="26">
        <f t="shared" si="0"/>
        <v>2938100</v>
      </c>
      <c r="L10" s="27">
        <f t="shared" si="0"/>
        <v>42565300</v>
      </c>
      <c r="M10" s="28"/>
    </row>
    <row r="11" spans="1:13" s="29" customFormat="1" ht="26.25" customHeight="1">
      <c r="A11" s="30"/>
      <c r="B11" s="204" t="s">
        <v>12</v>
      </c>
      <c r="C11" s="204"/>
      <c r="D11" s="204"/>
      <c r="E11" s="205"/>
      <c r="F11" s="144">
        <f>F14</f>
        <v>9162601</v>
      </c>
      <c r="G11" s="41">
        <f>G14</f>
        <v>2098782</v>
      </c>
      <c r="H11" s="140">
        <f t="shared" si="0"/>
        <v>1547700</v>
      </c>
      <c r="I11" s="31">
        <f t="shared" si="0"/>
        <v>783900</v>
      </c>
      <c r="J11" s="32">
        <f t="shared" si="0"/>
        <v>908900</v>
      </c>
      <c r="K11" s="32">
        <f t="shared" si="0"/>
        <v>923100</v>
      </c>
      <c r="L11" s="33">
        <f t="shared" si="0"/>
        <v>6262382</v>
      </c>
      <c r="M11" s="28"/>
    </row>
    <row r="12" spans="1:13" s="29" customFormat="1" ht="26.25" customHeight="1" thickBot="1">
      <c r="A12" s="34"/>
      <c r="B12" s="206" t="s">
        <v>13</v>
      </c>
      <c r="C12" s="206"/>
      <c r="D12" s="206"/>
      <c r="E12" s="207"/>
      <c r="F12" s="145">
        <f>F15</f>
        <v>43773481</v>
      </c>
      <c r="G12" s="173">
        <f>G15</f>
        <v>3004074</v>
      </c>
      <c r="H12" s="141">
        <f t="shared" si="0"/>
        <v>15411635</v>
      </c>
      <c r="I12" s="35">
        <f t="shared" si="0"/>
        <v>13872209</v>
      </c>
      <c r="J12" s="36">
        <f t="shared" si="0"/>
        <v>2000000</v>
      </c>
      <c r="K12" s="36">
        <f t="shared" si="0"/>
        <v>2015000</v>
      </c>
      <c r="L12" s="37">
        <f t="shared" si="0"/>
        <v>36302918</v>
      </c>
      <c r="M12" s="28"/>
    </row>
    <row r="13" spans="1:13" s="29" customFormat="1" ht="26.25" customHeight="1">
      <c r="A13" s="167" t="s">
        <v>14</v>
      </c>
      <c r="B13" s="210" t="s">
        <v>15</v>
      </c>
      <c r="C13" s="210"/>
      <c r="D13" s="210"/>
      <c r="E13" s="209"/>
      <c r="F13" s="146">
        <f>F16+F63</f>
        <v>52936082</v>
      </c>
      <c r="G13" s="174">
        <f>G14+G15</f>
        <v>5102856</v>
      </c>
      <c r="H13" s="143">
        <f aca="true" t="shared" si="1" ref="H13:L15">H16+H63</f>
        <v>16959335</v>
      </c>
      <c r="I13" s="168">
        <f t="shared" si="1"/>
        <v>14656109</v>
      </c>
      <c r="J13" s="169">
        <f t="shared" si="1"/>
        <v>2908900</v>
      </c>
      <c r="K13" s="169">
        <f t="shared" si="1"/>
        <v>2938100</v>
      </c>
      <c r="L13" s="170">
        <f t="shared" si="1"/>
        <v>42565300</v>
      </c>
      <c r="M13" s="38"/>
    </row>
    <row r="14" spans="1:13" s="29" customFormat="1" ht="26.25" customHeight="1">
      <c r="A14" s="39"/>
      <c r="B14" s="204" t="s">
        <v>12</v>
      </c>
      <c r="C14" s="204"/>
      <c r="D14" s="204"/>
      <c r="E14" s="205"/>
      <c r="F14" s="147">
        <f>F17+F64</f>
        <v>9162601</v>
      </c>
      <c r="G14" s="41">
        <f>G17+G64</f>
        <v>2098782</v>
      </c>
      <c r="H14" s="184">
        <f t="shared" si="1"/>
        <v>1547700</v>
      </c>
      <c r="I14" s="40">
        <f t="shared" si="1"/>
        <v>783900</v>
      </c>
      <c r="J14" s="41">
        <f t="shared" si="1"/>
        <v>908900</v>
      </c>
      <c r="K14" s="41">
        <f t="shared" si="1"/>
        <v>923100</v>
      </c>
      <c r="L14" s="42">
        <f t="shared" si="1"/>
        <v>6262382</v>
      </c>
      <c r="M14" s="28"/>
    </row>
    <row r="15" spans="1:13" s="29" customFormat="1" ht="26.25" customHeight="1" thickBot="1">
      <c r="A15" s="43"/>
      <c r="B15" s="206" t="s">
        <v>13</v>
      </c>
      <c r="C15" s="206"/>
      <c r="D15" s="206"/>
      <c r="E15" s="207"/>
      <c r="F15" s="148">
        <f>F18+F65</f>
        <v>43773481</v>
      </c>
      <c r="G15" s="173">
        <f>G18+G65</f>
        <v>3004074</v>
      </c>
      <c r="H15" s="185">
        <f t="shared" si="1"/>
        <v>15411635</v>
      </c>
      <c r="I15" s="44">
        <f t="shared" si="1"/>
        <v>13872209</v>
      </c>
      <c r="J15" s="45">
        <f t="shared" si="1"/>
        <v>2000000</v>
      </c>
      <c r="K15" s="45">
        <f t="shared" si="1"/>
        <v>2015000</v>
      </c>
      <c r="L15" s="46">
        <f t="shared" si="1"/>
        <v>36302918</v>
      </c>
      <c r="M15" s="28"/>
    </row>
    <row r="16" spans="1:13" s="29" customFormat="1" ht="35.25" customHeight="1">
      <c r="A16" s="167" t="s">
        <v>16</v>
      </c>
      <c r="B16" s="208" t="s">
        <v>17</v>
      </c>
      <c r="C16" s="208"/>
      <c r="D16" s="208"/>
      <c r="E16" s="209"/>
      <c r="F16" s="146">
        <f aca="true" t="shared" si="2" ref="F16:L16">F19+F23+F27+F31+F35+F43+F51+F55+F59</f>
        <v>8406082</v>
      </c>
      <c r="G16" s="171">
        <f t="shared" si="2"/>
        <v>3490675</v>
      </c>
      <c r="H16" s="146">
        <f t="shared" si="2"/>
        <v>771000</v>
      </c>
      <c r="I16" s="164">
        <f t="shared" si="2"/>
        <v>73000</v>
      </c>
      <c r="J16" s="164">
        <f t="shared" si="2"/>
        <v>38000</v>
      </c>
      <c r="K16" s="171">
        <f t="shared" si="2"/>
        <v>0</v>
      </c>
      <c r="L16" s="166">
        <f t="shared" si="2"/>
        <v>4372675</v>
      </c>
      <c r="M16" s="47"/>
    </row>
    <row r="17" spans="1:13" s="29" customFormat="1" ht="26.25" customHeight="1">
      <c r="A17" s="39"/>
      <c r="B17" s="213" t="s">
        <v>18</v>
      </c>
      <c r="C17" s="213"/>
      <c r="D17" s="213"/>
      <c r="E17" s="205"/>
      <c r="F17" s="147">
        <f aca="true" t="shared" si="3" ref="F17:L18">F21+F25+F29+F33+F37+F45+F53+F57+F61</f>
        <v>4864001</v>
      </c>
      <c r="G17" s="50">
        <f t="shared" si="3"/>
        <v>1566382</v>
      </c>
      <c r="H17" s="108">
        <f>H21+H25+H29+H33+H37+H45+H53+H57+H61</f>
        <v>771000</v>
      </c>
      <c r="I17" s="49">
        <f>I21+I25+I29+I33+I37+I45+I53+I57+I61</f>
        <v>73000</v>
      </c>
      <c r="J17" s="49">
        <f>J21+J25+J29+J33+J37+J45+J53+J57+J61</f>
        <v>38000</v>
      </c>
      <c r="K17" s="50">
        <f>K21+K25+K29+K33+K37+K45+K53+K57+K61</f>
        <v>0</v>
      </c>
      <c r="L17" s="51">
        <f>L21+L25+L29+L33+L37+L45+L53+L57+L61</f>
        <v>2448382</v>
      </c>
      <c r="M17" s="52"/>
    </row>
    <row r="18" spans="1:13" s="29" customFormat="1" ht="26.25" customHeight="1" thickBot="1">
      <c r="A18" s="43"/>
      <c r="B18" s="214" t="s">
        <v>19</v>
      </c>
      <c r="C18" s="214"/>
      <c r="D18" s="214"/>
      <c r="E18" s="215"/>
      <c r="F18" s="148">
        <f t="shared" si="3"/>
        <v>3542081</v>
      </c>
      <c r="G18" s="55">
        <f>G22+G26+G30+G34+G38+G46+G54+G58+G62</f>
        <v>1924293</v>
      </c>
      <c r="H18" s="110">
        <f t="shared" si="3"/>
        <v>0</v>
      </c>
      <c r="I18" s="54">
        <f t="shared" si="3"/>
        <v>0</v>
      </c>
      <c r="J18" s="54">
        <f t="shared" si="3"/>
        <v>0</v>
      </c>
      <c r="K18" s="55">
        <f t="shared" si="3"/>
        <v>0</v>
      </c>
      <c r="L18" s="56">
        <f t="shared" si="3"/>
        <v>1924293</v>
      </c>
      <c r="M18" s="52"/>
    </row>
    <row r="19" spans="1:13" s="29" customFormat="1" ht="64.5" customHeight="1">
      <c r="A19" s="216">
        <v>1</v>
      </c>
      <c r="B19" s="57" t="s">
        <v>20</v>
      </c>
      <c r="C19" s="220" t="s">
        <v>21</v>
      </c>
      <c r="D19" s="224" t="s">
        <v>22</v>
      </c>
      <c r="E19" s="228" t="s">
        <v>23</v>
      </c>
      <c r="F19" s="238">
        <f>2669998</f>
        <v>2669998</v>
      </c>
      <c r="G19" s="240">
        <f>1414998</f>
        <v>1414998</v>
      </c>
      <c r="H19" s="232"/>
      <c r="I19" s="232"/>
      <c r="J19" s="232"/>
      <c r="K19" s="234"/>
      <c r="L19" s="236">
        <f>L21+L22</f>
        <v>1414998</v>
      </c>
      <c r="M19" s="60"/>
    </row>
    <row r="20" spans="1:13" s="29" customFormat="1" ht="48.75" customHeight="1">
      <c r="A20" s="217"/>
      <c r="B20" s="61" t="s">
        <v>104</v>
      </c>
      <c r="C20" s="221"/>
      <c r="D20" s="225"/>
      <c r="E20" s="229"/>
      <c r="F20" s="239"/>
      <c r="G20" s="235"/>
      <c r="H20" s="233"/>
      <c r="I20" s="233"/>
      <c r="J20" s="233"/>
      <c r="K20" s="235"/>
      <c r="L20" s="237"/>
      <c r="M20" s="62"/>
    </row>
    <row r="21" spans="1:13" s="29" customFormat="1" ht="23.25" customHeight="1">
      <c r="A21" s="218"/>
      <c r="B21" s="63" t="s">
        <v>12</v>
      </c>
      <c r="C21" s="222"/>
      <c r="D21" s="226"/>
      <c r="E21" s="230"/>
      <c r="F21" s="147"/>
      <c r="G21" s="65"/>
      <c r="H21" s="64"/>
      <c r="I21" s="64"/>
      <c r="J21" s="64"/>
      <c r="K21" s="65"/>
      <c r="L21" s="51">
        <v>0</v>
      </c>
      <c r="M21" s="60"/>
    </row>
    <row r="22" spans="1:13" s="29" customFormat="1" ht="23.25" customHeight="1" thickBot="1">
      <c r="A22" s="219"/>
      <c r="B22" s="66" t="s">
        <v>13</v>
      </c>
      <c r="C22" s="223"/>
      <c r="D22" s="227"/>
      <c r="E22" s="231"/>
      <c r="F22" s="148">
        <f>2669998</f>
        <v>2669998</v>
      </c>
      <c r="G22" s="68">
        <f>1414998</f>
        <v>1414998</v>
      </c>
      <c r="H22" s="67"/>
      <c r="I22" s="67"/>
      <c r="J22" s="67"/>
      <c r="K22" s="68"/>
      <c r="L22" s="56">
        <v>1414998</v>
      </c>
      <c r="M22" s="60"/>
    </row>
    <row r="23" spans="1:13" s="29" customFormat="1" ht="50.25" customHeight="1">
      <c r="A23" s="216">
        <v>2</v>
      </c>
      <c r="B23" s="69" t="s">
        <v>24</v>
      </c>
      <c r="C23" s="241" t="s">
        <v>25</v>
      </c>
      <c r="D23" s="245" t="s">
        <v>26</v>
      </c>
      <c r="E23" s="228" t="s">
        <v>27</v>
      </c>
      <c r="F23" s="238">
        <f>474521</f>
        <v>474521</v>
      </c>
      <c r="G23" s="240">
        <v>69000</v>
      </c>
      <c r="H23" s="232">
        <v>71000</v>
      </c>
      <c r="I23" s="232">
        <v>73000</v>
      </c>
      <c r="J23" s="232">
        <v>38000</v>
      </c>
      <c r="K23" s="240"/>
      <c r="L23" s="236">
        <f>L25+L26</f>
        <v>251000</v>
      </c>
      <c r="M23" s="60"/>
    </row>
    <row r="24" spans="1:13" s="29" customFormat="1" ht="38.25" customHeight="1">
      <c r="A24" s="217"/>
      <c r="B24" s="71" t="s">
        <v>28</v>
      </c>
      <c r="C24" s="242"/>
      <c r="D24" s="246"/>
      <c r="E24" s="229"/>
      <c r="F24" s="239"/>
      <c r="G24" s="235"/>
      <c r="H24" s="233"/>
      <c r="I24" s="233"/>
      <c r="J24" s="233"/>
      <c r="K24" s="235"/>
      <c r="L24" s="237"/>
      <c r="M24" s="62"/>
    </row>
    <row r="25" spans="1:13" s="29" customFormat="1" ht="23.25" customHeight="1">
      <c r="A25" s="218"/>
      <c r="B25" s="72" t="s">
        <v>12</v>
      </c>
      <c r="C25" s="243"/>
      <c r="D25" s="247"/>
      <c r="E25" s="249"/>
      <c r="F25" s="147">
        <f>416775</f>
        <v>416775</v>
      </c>
      <c r="G25" s="175">
        <v>69000</v>
      </c>
      <c r="H25" s="64">
        <v>71000</v>
      </c>
      <c r="I25" s="64">
        <v>73000</v>
      </c>
      <c r="J25" s="64">
        <v>38000</v>
      </c>
      <c r="K25" s="65"/>
      <c r="L25" s="51">
        <f>251000</f>
        <v>251000</v>
      </c>
      <c r="M25" s="60"/>
    </row>
    <row r="26" spans="1:13" s="29" customFormat="1" ht="23.25" customHeight="1" thickBot="1">
      <c r="A26" s="219"/>
      <c r="B26" s="73" t="s">
        <v>13</v>
      </c>
      <c r="C26" s="244"/>
      <c r="D26" s="248"/>
      <c r="E26" s="250"/>
      <c r="F26" s="148">
        <f>57746</f>
        <v>57746</v>
      </c>
      <c r="G26" s="68"/>
      <c r="H26" s="67"/>
      <c r="I26" s="67"/>
      <c r="J26" s="67"/>
      <c r="K26" s="68"/>
      <c r="L26" s="56">
        <v>0</v>
      </c>
      <c r="M26" s="60"/>
    </row>
    <row r="27" spans="1:13" s="74" customFormat="1" ht="48.75" customHeight="1">
      <c r="A27" s="216">
        <v>3</v>
      </c>
      <c r="B27" s="57" t="s">
        <v>29</v>
      </c>
      <c r="C27" s="241" t="s">
        <v>30</v>
      </c>
      <c r="D27" s="245" t="s">
        <v>31</v>
      </c>
      <c r="E27" s="251" t="s">
        <v>32</v>
      </c>
      <c r="F27" s="238">
        <f>942374</f>
        <v>942374</v>
      </c>
      <c r="G27" s="240">
        <f>620104</f>
        <v>620104</v>
      </c>
      <c r="H27" s="232"/>
      <c r="I27" s="232"/>
      <c r="J27" s="232"/>
      <c r="K27" s="240"/>
      <c r="L27" s="236">
        <f>L29+L30</f>
        <v>620104</v>
      </c>
      <c r="M27" s="60"/>
    </row>
    <row r="28" spans="1:13" s="74" customFormat="1" ht="33.75" customHeight="1">
      <c r="A28" s="217"/>
      <c r="B28" s="75" t="s">
        <v>33</v>
      </c>
      <c r="C28" s="242"/>
      <c r="D28" s="246"/>
      <c r="E28" s="252"/>
      <c r="F28" s="239"/>
      <c r="G28" s="235"/>
      <c r="H28" s="233"/>
      <c r="I28" s="233"/>
      <c r="J28" s="233"/>
      <c r="K28" s="235"/>
      <c r="L28" s="237"/>
      <c r="M28" s="62"/>
    </row>
    <row r="29" spans="1:13" s="74" customFormat="1" ht="23.25" customHeight="1">
      <c r="A29" s="218"/>
      <c r="B29" s="72" t="s">
        <v>12</v>
      </c>
      <c r="C29" s="222"/>
      <c r="D29" s="226"/>
      <c r="E29" s="253"/>
      <c r="F29" s="147">
        <f>139037</f>
        <v>139037</v>
      </c>
      <c r="G29" s="77">
        <f>110809</f>
        <v>110809</v>
      </c>
      <c r="H29" s="76"/>
      <c r="I29" s="76"/>
      <c r="J29" s="76"/>
      <c r="K29" s="77"/>
      <c r="L29" s="78">
        <f>110809</f>
        <v>110809</v>
      </c>
      <c r="M29" s="79"/>
    </row>
    <row r="30" spans="1:13" s="74" customFormat="1" ht="23.25" customHeight="1" thickBot="1">
      <c r="A30" s="219"/>
      <c r="B30" s="80" t="s">
        <v>13</v>
      </c>
      <c r="C30" s="223"/>
      <c r="D30" s="227"/>
      <c r="E30" s="254"/>
      <c r="F30" s="148">
        <f>803337</f>
        <v>803337</v>
      </c>
      <c r="G30" s="82">
        <f>509295</f>
        <v>509295</v>
      </c>
      <c r="H30" s="81"/>
      <c r="I30" s="81"/>
      <c r="J30" s="81"/>
      <c r="K30" s="82"/>
      <c r="L30" s="83">
        <f>509295</f>
        <v>509295</v>
      </c>
      <c r="M30" s="79"/>
    </row>
    <row r="31" spans="1:13" s="74" customFormat="1" ht="78.75" customHeight="1">
      <c r="A31" s="216">
        <v>4</v>
      </c>
      <c r="B31" s="57" t="s">
        <v>34</v>
      </c>
      <c r="C31" s="255" t="s">
        <v>21</v>
      </c>
      <c r="D31" s="257" t="s">
        <v>35</v>
      </c>
      <c r="E31" s="251" t="s">
        <v>32</v>
      </c>
      <c r="F31" s="238">
        <f>48750</f>
        <v>48750</v>
      </c>
      <c r="G31" s="240">
        <v>12554</v>
      </c>
      <c r="H31" s="232"/>
      <c r="I31" s="232"/>
      <c r="J31" s="232"/>
      <c r="K31" s="240"/>
      <c r="L31" s="236">
        <f>L33+L34</f>
        <v>12554</v>
      </c>
      <c r="M31" s="60"/>
    </row>
    <row r="32" spans="1:13" s="74" customFormat="1" ht="47.25" customHeight="1">
      <c r="A32" s="217"/>
      <c r="B32" s="75" t="s">
        <v>106</v>
      </c>
      <c r="C32" s="256"/>
      <c r="D32" s="258"/>
      <c r="E32" s="252"/>
      <c r="F32" s="239"/>
      <c r="G32" s="235"/>
      <c r="H32" s="233"/>
      <c r="I32" s="233"/>
      <c r="J32" s="233"/>
      <c r="K32" s="235"/>
      <c r="L32" s="237"/>
      <c r="M32" s="62"/>
    </row>
    <row r="33" spans="1:13" s="74" customFormat="1" ht="23.25" customHeight="1">
      <c r="A33" s="218"/>
      <c r="B33" s="72" t="s">
        <v>12</v>
      </c>
      <c r="C33" s="243"/>
      <c r="D33" s="247"/>
      <c r="E33" s="249"/>
      <c r="F33" s="147">
        <f>48750</f>
        <v>48750</v>
      </c>
      <c r="G33" s="77">
        <v>12554</v>
      </c>
      <c r="H33" s="76"/>
      <c r="I33" s="76"/>
      <c r="J33" s="76"/>
      <c r="K33" s="77"/>
      <c r="L33" s="78">
        <f>12554</f>
        <v>12554</v>
      </c>
      <c r="M33" s="79"/>
    </row>
    <row r="34" spans="1:13" s="74" customFormat="1" ht="23.25" customHeight="1" thickBot="1">
      <c r="A34" s="219"/>
      <c r="B34" s="80" t="s">
        <v>13</v>
      </c>
      <c r="C34" s="244"/>
      <c r="D34" s="248"/>
      <c r="E34" s="250"/>
      <c r="F34" s="148">
        <f>0</f>
        <v>0</v>
      </c>
      <c r="G34" s="176"/>
      <c r="H34" s="81"/>
      <c r="I34" s="81"/>
      <c r="J34" s="81"/>
      <c r="K34" s="82"/>
      <c r="L34" s="83">
        <v>0</v>
      </c>
      <c r="M34" s="79"/>
    </row>
    <row r="35" spans="1:13" s="29" customFormat="1" ht="51" customHeight="1">
      <c r="A35" s="271">
        <v>5</v>
      </c>
      <c r="B35" s="84" t="s">
        <v>36</v>
      </c>
      <c r="C35" s="275" t="s">
        <v>37</v>
      </c>
      <c r="D35" s="279"/>
      <c r="E35" s="283" t="s">
        <v>38</v>
      </c>
      <c r="F35" s="238">
        <f>F37+F38</f>
        <v>302000</v>
      </c>
      <c r="G35" s="240">
        <f>G37+G38</f>
        <v>44393</v>
      </c>
      <c r="H35" s="232"/>
      <c r="I35" s="232"/>
      <c r="J35" s="232"/>
      <c r="K35" s="240"/>
      <c r="L35" s="236">
        <f>L37+L38</f>
        <v>44393</v>
      </c>
      <c r="M35" s="60"/>
    </row>
    <row r="36" spans="1:13" s="29" customFormat="1" ht="40.5" customHeight="1">
      <c r="A36" s="272"/>
      <c r="B36" s="85" t="s">
        <v>39</v>
      </c>
      <c r="C36" s="276"/>
      <c r="D36" s="280"/>
      <c r="E36" s="284"/>
      <c r="F36" s="239"/>
      <c r="G36" s="235"/>
      <c r="H36" s="233"/>
      <c r="I36" s="233"/>
      <c r="J36" s="233"/>
      <c r="K36" s="235"/>
      <c r="L36" s="237"/>
      <c r="M36" s="62"/>
    </row>
    <row r="37" spans="1:13" s="29" customFormat="1" ht="23.25" customHeight="1">
      <c r="A37" s="272"/>
      <c r="B37" s="72" t="s">
        <v>40</v>
      </c>
      <c r="C37" s="276"/>
      <c r="D37" s="281"/>
      <c r="E37" s="284"/>
      <c r="F37" s="149">
        <f>F39+F41</f>
        <v>302000</v>
      </c>
      <c r="G37" s="65">
        <f>G39+G41</f>
        <v>44393</v>
      </c>
      <c r="H37" s="64"/>
      <c r="I37" s="64"/>
      <c r="J37" s="86"/>
      <c r="K37" s="65"/>
      <c r="L37" s="51">
        <f>L39+L41</f>
        <v>44393</v>
      </c>
      <c r="M37" s="60"/>
    </row>
    <row r="38" spans="1:13" s="29" customFormat="1" ht="23.25" customHeight="1">
      <c r="A38" s="272"/>
      <c r="B38" s="87" t="s">
        <v>41</v>
      </c>
      <c r="C38" s="276"/>
      <c r="D38" s="282"/>
      <c r="E38" s="284"/>
      <c r="F38" s="150">
        <f>F40+F42</f>
        <v>0</v>
      </c>
      <c r="G38" s="90"/>
      <c r="H38" s="88"/>
      <c r="I38" s="88"/>
      <c r="J38" s="89"/>
      <c r="K38" s="90"/>
      <c r="L38" s="91">
        <f>L40+L42</f>
        <v>0</v>
      </c>
      <c r="M38" s="60"/>
    </row>
    <row r="39" spans="1:13" s="29" customFormat="1" ht="23.25" customHeight="1">
      <c r="A39" s="272"/>
      <c r="B39" s="92" t="s">
        <v>12</v>
      </c>
      <c r="C39" s="276"/>
      <c r="D39" s="259" t="s">
        <v>35</v>
      </c>
      <c r="E39" s="284"/>
      <c r="F39" s="149">
        <v>6600</v>
      </c>
      <c r="G39" s="95">
        <v>3000</v>
      </c>
      <c r="H39" s="93"/>
      <c r="I39" s="93"/>
      <c r="J39" s="94"/>
      <c r="K39" s="95"/>
      <c r="L39" s="96">
        <v>3000</v>
      </c>
      <c r="M39" s="60"/>
    </row>
    <row r="40" spans="1:13" s="29" customFormat="1" ht="23.25" customHeight="1">
      <c r="A40" s="272"/>
      <c r="B40" s="97" t="s">
        <v>13</v>
      </c>
      <c r="C40" s="276"/>
      <c r="D40" s="285"/>
      <c r="E40" s="284"/>
      <c r="F40" s="149">
        <v>0</v>
      </c>
      <c r="G40" s="65"/>
      <c r="H40" s="64"/>
      <c r="I40" s="64"/>
      <c r="J40" s="86"/>
      <c r="K40" s="65"/>
      <c r="L40" s="51">
        <v>0</v>
      </c>
      <c r="M40" s="60"/>
    </row>
    <row r="41" spans="1:13" s="29" customFormat="1" ht="23.25" customHeight="1">
      <c r="A41" s="273"/>
      <c r="B41" s="97" t="s">
        <v>12</v>
      </c>
      <c r="C41" s="277"/>
      <c r="D41" s="259" t="s">
        <v>42</v>
      </c>
      <c r="E41" s="249"/>
      <c r="F41" s="147">
        <v>295400</v>
      </c>
      <c r="G41" s="175">
        <v>41393</v>
      </c>
      <c r="H41" s="64"/>
      <c r="I41" s="64"/>
      <c r="J41" s="86"/>
      <c r="K41" s="65"/>
      <c r="L41" s="51">
        <v>41393</v>
      </c>
      <c r="M41" s="60"/>
    </row>
    <row r="42" spans="1:13" s="29" customFormat="1" ht="23.25" customHeight="1" thickBot="1">
      <c r="A42" s="274"/>
      <c r="B42" s="98" t="s">
        <v>13</v>
      </c>
      <c r="C42" s="278"/>
      <c r="D42" s="260"/>
      <c r="E42" s="249"/>
      <c r="F42" s="151">
        <v>0</v>
      </c>
      <c r="G42" s="101"/>
      <c r="H42" s="99"/>
      <c r="I42" s="99"/>
      <c r="J42" s="100"/>
      <c r="K42" s="101"/>
      <c r="L42" s="56">
        <v>0</v>
      </c>
      <c r="M42" s="60"/>
    </row>
    <row r="43" spans="1:13" s="29" customFormat="1" ht="33" customHeight="1">
      <c r="A43" s="261">
        <v>6</v>
      </c>
      <c r="B43" s="84" t="s">
        <v>43</v>
      </c>
      <c r="C43" s="241" t="s">
        <v>44</v>
      </c>
      <c r="D43" s="245"/>
      <c r="E43" s="266" t="s">
        <v>38</v>
      </c>
      <c r="F43" s="238">
        <f>182388</f>
        <v>182388</v>
      </c>
      <c r="G43" s="240">
        <f>G45+G46</f>
        <v>99580</v>
      </c>
      <c r="H43" s="232"/>
      <c r="I43" s="232"/>
      <c r="J43" s="232"/>
      <c r="K43" s="240"/>
      <c r="L43" s="236">
        <f>L45+L46</f>
        <v>99580</v>
      </c>
      <c r="M43" s="60"/>
    </row>
    <row r="44" spans="1:13" s="29" customFormat="1" ht="47.25" customHeight="1">
      <c r="A44" s="262"/>
      <c r="B44" s="85" t="s">
        <v>45</v>
      </c>
      <c r="C44" s="242"/>
      <c r="D44" s="246"/>
      <c r="E44" s="267"/>
      <c r="F44" s="239"/>
      <c r="G44" s="235"/>
      <c r="H44" s="233"/>
      <c r="I44" s="233"/>
      <c r="J44" s="233"/>
      <c r="K44" s="235"/>
      <c r="L44" s="237"/>
      <c r="M44" s="62"/>
    </row>
    <row r="45" spans="1:13" s="29" customFormat="1" ht="23.25" customHeight="1">
      <c r="A45" s="262"/>
      <c r="B45" s="72" t="s">
        <v>40</v>
      </c>
      <c r="C45" s="264"/>
      <c r="D45" s="265"/>
      <c r="E45" s="268"/>
      <c r="F45" s="147">
        <f>182388</f>
        <v>182388</v>
      </c>
      <c r="G45" s="65">
        <f>G47+G49</f>
        <v>99580</v>
      </c>
      <c r="H45" s="64"/>
      <c r="I45" s="64"/>
      <c r="J45" s="86"/>
      <c r="K45" s="65"/>
      <c r="L45" s="51">
        <f>L47+L49</f>
        <v>99580</v>
      </c>
      <c r="M45" s="60"/>
    </row>
    <row r="46" spans="1:13" s="29" customFormat="1" ht="23.25" customHeight="1">
      <c r="A46" s="262"/>
      <c r="B46" s="87" t="s">
        <v>41</v>
      </c>
      <c r="C46" s="264"/>
      <c r="D46" s="265"/>
      <c r="E46" s="268"/>
      <c r="F46" s="152">
        <f>0</f>
        <v>0</v>
      </c>
      <c r="G46" s="177"/>
      <c r="H46" s="102"/>
      <c r="I46" s="102"/>
      <c r="J46" s="103"/>
      <c r="K46" s="104"/>
      <c r="L46" s="91">
        <f>L48+L50</f>
        <v>0</v>
      </c>
      <c r="M46" s="60"/>
    </row>
    <row r="47" spans="1:13" s="29" customFormat="1" ht="23.25" customHeight="1">
      <c r="A47" s="262"/>
      <c r="B47" s="92" t="s">
        <v>12</v>
      </c>
      <c r="C47" s="264"/>
      <c r="D47" s="259" t="s">
        <v>46</v>
      </c>
      <c r="E47" s="268"/>
      <c r="F47" s="149">
        <f>24889</f>
        <v>24889</v>
      </c>
      <c r="G47" s="95">
        <f>5740</f>
        <v>5740</v>
      </c>
      <c r="H47" s="93"/>
      <c r="I47" s="93"/>
      <c r="J47" s="94"/>
      <c r="K47" s="95"/>
      <c r="L47" s="96">
        <f>5740</f>
        <v>5740</v>
      </c>
      <c r="M47" s="60"/>
    </row>
    <row r="48" spans="1:13" s="29" customFormat="1" ht="23.25" customHeight="1">
      <c r="A48" s="262"/>
      <c r="B48" s="97" t="s">
        <v>13</v>
      </c>
      <c r="C48" s="264"/>
      <c r="D48" s="265"/>
      <c r="E48" s="268"/>
      <c r="F48" s="147">
        <f>0</f>
        <v>0</v>
      </c>
      <c r="G48" s="65"/>
      <c r="H48" s="64"/>
      <c r="I48" s="64"/>
      <c r="J48" s="86"/>
      <c r="K48" s="65"/>
      <c r="L48" s="51">
        <v>0</v>
      </c>
      <c r="M48" s="60"/>
    </row>
    <row r="49" spans="1:13" s="29" customFormat="1" ht="23.25" customHeight="1">
      <c r="A49" s="262"/>
      <c r="B49" s="97" t="s">
        <v>12</v>
      </c>
      <c r="C49" s="222"/>
      <c r="D49" s="259" t="s">
        <v>47</v>
      </c>
      <c r="E49" s="269"/>
      <c r="F49" s="147">
        <f>157499</f>
        <v>157499</v>
      </c>
      <c r="G49" s="65">
        <f>93840</f>
        <v>93840</v>
      </c>
      <c r="H49" s="64"/>
      <c r="I49" s="64"/>
      <c r="J49" s="86"/>
      <c r="K49" s="65"/>
      <c r="L49" s="51">
        <v>93840</v>
      </c>
      <c r="M49" s="60"/>
    </row>
    <row r="50" spans="1:13" s="29" customFormat="1" ht="23.25" customHeight="1" thickBot="1">
      <c r="A50" s="263"/>
      <c r="B50" s="105" t="s">
        <v>13</v>
      </c>
      <c r="C50" s="223"/>
      <c r="D50" s="286"/>
      <c r="E50" s="270"/>
      <c r="F50" s="148">
        <f>0</f>
        <v>0</v>
      </c>
      <c r="G50" s="68"/>
      <c r="H50" s="67"/>
      <c r="I50" s="67"/>
      <c r="J50" s="106"/>
      <c r="K50" s="68"/>
      <c r="L50" s="56">
        <v>0</v>
      </c>
      <c r="M50" s="60"/>
    </row>
    <row r="51" spans="1:13" s="29" customFormat="1" ht="37.5" customHeight="1">
      <c r="A51" s="261">
        <v>7</v>
      </c>
      <c r="B51" s="71" t="s">
        <v>48</v>
      </c>
      <c r="C51" s="276" t="s">
        <v>44</v>
      </c>
      <c r="D51" s="280" t="s">
        <v>49</v>
      </c>
      <c r="E51" s="289" t="s">
        <v>27</v>
      </c>
      <c r="F51" s="238">
        <v>697520</v>
      </c>
      <c r="G51" s="234">
        <v>495480</v>
      </c>
      <c r="H51" s="232"/>
      <c r="I51" s="232"/>
      <c r="J51" s="232"/>
      <c r="K51" s="240"/>
      <c r="L51" s="236">
        <f>L53+L54</f>
        <v>495480</v>
      </c>
      <c r="M51" s="60"/>
    </row>
    <row r="52" spans="1:13" s="29" customFormat="1" ht="21" customHeight="1">
      <c r="A52" s="262"/>
      <c r="B52" s="71" t="s">
        <v>50</v>
      </c>
      <c r="C52" s="276"/>
      <c r="D52" s="280"/>
      <c r="E52" s="289"/>
      <c r="F52" s="239"/>
      <c r="G52" s="235"/>
      <c r="H52" s="233"/>
      <c r="I52" s="233"/>
      <c r="J52" s="233"/>
      <c r="K52" s="235"/>
      <c r="L52" s="237"/>
      <c r="M52" s="62"/>
    </row>
    <row r="53" spans="1:13" s="29" customFormat="1" ht="23.25" customHeight="1">
      <c r="A53" s="262"/>
      <c r="B53" s="63" t="s">
        <v>12</v>
      </c>
      <c r="C53" s="276"/>
      <c r="D53" s="280"/>
      <c r="E53" s="289"/>
      <c r="F53" s="153">
        <v>686520</v>
      </c>
      <c r="G53" s="175">
        <v>495480</v>
      </c>
      <c r="H53" s="64"/>
      <c r="I53" s="64"/>
      <c r="J53" s="64"/>
      <c r="K53" s="65"/>
      <c r="L53" s="51">
        <f>495480</f>
        <v>495480</v>
      </c>
      <c r="M53" s="60"/>
    </row>
    <row r="54" spans="1:13" s="29" customFormat="1" ht="23.25" customHeight="1" thickBot="1">
      <c r="A54" s="263"/>
      <c r="B54" s="66" t="s">
        <v>13</v>
      </c>
      <c r="C54" s="287"/>
      <c r="D54" s="288"/>
      <c r="E54" s="290"/>
      <c r="F54" s="154">
        <v>11000</v>
      </c>
      <c r="G54" s="178"/>
      <c r="H54" s="67"/>
      <c r="I54" s="67"/>
      <c r="J54" s="67"/>
      <c r="K54" s="68"/>
      <c r="L54" s="56">
        <v>0</v>
      </c>
      <c r="M54" s="60"/>
    </row>
    <row r="55" spans="1:13" s="29" customFormat="1" ht="57.75" customHeight="1">
      <c r="A55" s="271">
        <v>8</v>
      </c>
      <c r="B55" s="69" t="s">
        <v>51</v>
      </c>
      <c r="C55" s="241" t="s">
        <v>52</v>
      </c>
      <c r="D55" s="245" t="s">
        <v>53</v>
      </c>
      <c r="E55" s="283" t="s">
        <v>54</v>
      </c>
      <c r="F55" s="238">
        <f>3103619-187915</f>
        <v>2915704</v>
      </c>
      <c r="G55" s="240">
        <v>700000</v>
      </c>
      <c r="H55" s="232">
        <v>700000</v>
      </c>
      <c r="I55" s="232"/>
      <c r="J55" s="232"/>
      <c r="K55" s="240"/>
      <c r="L55" s="236">
        <f>L57+L58</f>
        <v>1400000</v>
      </c>
      <c r="M55" s="60"/>
    </row>
    <row r="56" spans="1:13" s="29" customFormat="1" ht="57.75" customHeight="1">
      <c r="A56" s="272"/>
      <c r="B56" s="71" t="s">
        <v>55</v>
      </c>
      <c r="C56" s="242"/>
      <c r="D56" s="246"/>
      <c r="E56" s="284"/>
      <c r="F56" s="239"/>
      <c r="G56" s="235"/>
      <c r="H56" s="233"/>
      <c r="I56" s="233"/>
      <c r="J56" s="233"/>
      <c r="K56" s="235"/>
      <c r="L56" s="237"/>
      <c r="M56" s="62"/>
    </row>
    <row r="57" spans="1:13" s="29" customFormat="1" ht="23.25" customHeight="1">
      <c r="A57" s="291"/>
      <c r="B57" s="63" t="s">
        <v>12</v>
      </c>
      <c r="C57" s="222"/>
      <c r="D57" s="226"/>
      <c r="E57" s="230"/>
      <c r="F57" s="147">
        <f>3103619-187915</f>
        <v>2915704</v>
      </c>
      <c r="G57" s="65">
        <v>700000</v>
      </c>
      <c r="H57" s="64">
        <v>700000</v>
      </c>
      <c r="I57" s="64"/>
      <c r="J57" s="64"/>
      <c r="K57" s="65"/>
      <c r="L57" s="51">
        <f>1400000</f>
        <v>1400000</v>
      </c>
      <c r="M57" s="60"/>
    </row>
    <row r="58" spans="1:13" s="29" customFormat="1" ht="23.25" customHeight="1" thickBot="1">
      <c r="A58" s="292"/>
      <c r="B58" s="66" t="s">
        <v>13</v>
      </c>
      <c r="C58" s="223"/>
      <c r="D58" s="227"/>
      <c r="E58" s="231"/>
      <c r="F58" s="148">
        <f>0</f>
        <v>0</v>
      </c>
      <c r="G58" s="68"/>
      <c r="H58" s="67"/>
      <c r="I58" s="67"/>
      <c r="J58" s="67"/>
      <c r="K58" s="68"/>
      <c r="L58" s="56">
        <v>0</v>
      </c>
      <c r="M58" s="60"/>
    </row>
    <row r="59" spans="1:13" s="29" customFormat="1" ht="36" customHeight="1">
      <c r="A59" s="271">
        <v>9</v>
      </c>
      <c r="B59" s="69" t="s">
        <v>56</v>
      </c>
      <c r="C59" s="241" t="s">
        <v>44</v>
      </c>
      <c r="D59" s="245" t="s">
        <v>53</v>
      </c>
      <c r="E59" s="283" t="s">
        <v>57</v>
      </c>
      <c r="F59" s="238">
        <f>172827</f>
        <v>172827</v>
      </c>
      <c r="G59" s="240">
        <f>34566</f>
        <v>34566</v>
      </c>
      <c r="H59" s="232"/>
      <c r="I59" s="232"/>
      <c r="J59" s="293"/>
      <c r="K59" s="234"/>
      <c r="L59" s="236">
        <f>L61+L62</f>
        <v>34566</v>
      </c>
      <c r="M59" s="60"/>
    </row>
    <row r="60" spans="1:13" s="29" customFormat="1" ht="90">
      <c r="A60" s="272"/>
      <c r="B60" s="71" t="s">
        <v>105</v>
      </c>
      <c r="C60" s="242"/>
      <c r="D60" s="246"/>
      <c r="E60" s="284"/>
      <c r="F60" s="239"/>
      <c r="G60" s="235"/>
      <c r="H60" s="233"/>
      <c r="I60" s="233"/>
      <c r="J60" s="233"/>
      <c r="K60" s="235"/>
      <c r="L60" s="237"/>
      <c r="M60" s="62"/>
    </row>
    <row r="61" spans="1:13" s="29" customFormat="1" ht="23.25" customHeight="1">
      <c r="A61" s="291"/>
      <c r="B61" s="63" t="s">
        <v>12</v>
      </c>
      <c r="C61" s="222"/>
      <c r="D61" s="226"/>
      <c r="E61" s="294"/>
      <c r="F61" s="147">
        <f>172827</f>
        <v>172827</v>
      </c>
      <c r="G61" s="65">
        <f>34566</f>
        <v>34566</v>
      </c>
      <c r="H61" s="64"/>
      <c r="I61" s="64"/>
      <c r="J61" s="64"/>
      <c r="K61" s="65"/>
      <c r="L61" s="51">
        <f>34566</f>
        <v>34566</v>
      </c>
      <c r="M61" s="60"/>
    </row>
    <row r="62" spans="1:13" s="29" customFormat="1" ht="23.25" customHeight="1" thickBot="1">
      <c r="A62" s="292"/>
      <c r="B62" s="66" t="s">
        <v>13</v>
      </c>
      <c r="C62" s="223"/>
      <c r="D62" s="227"/>
      <c r="E62" s="295"/>
      <c r="F62" s="148">
        <f>0</f>
        <v>0</v>
      </c>
      <c r="G62" s="178"/>
      <c r="H62" s="67"/>
      <c r="I62" s="67"/>
      <c r="J62" s="67"/>
      <c r="K62" s="68"/>
      <c r="L62" s="56">
        <v>0</v>
      </c>
      <c r="M62" s="60"/>
    </row>
    <row r="63" spans="1:13" s="74" customFormat="1" ht="26.25" customHeight="1">
      <c r="A63" s="163" t="s">
        <v>58</v>
      </c>
      <c r="B63" s="302" t="s">
        <v>59</v>
      </c>
      <c r="C63" s="302"/>
      <c r="D63" s="302"/>
      <c r="E63" s="303"/>
      <c r="F63" s="155">
        <f aca="true" t="shared" si="4" ref="F63:K63">F66+F69+F73+F77+F81+F85+F89+F92+F95+F98+F101+F105+F109+F113</f>
        <v>44530000</v>
      </c>
      <c r="G63" s="179">
        <f t="shared" si="4"/>
        <v>1612181</v>
      </c>
      <c r="H63" s="146">
        <f t="shared" si="4"/>
        <v>16188335</v>
      </c>
      <c r="I63" s="165">
        <f t="shared" si="4"/>
        <v>14583109</v>
      </c>
      <c r="J63" s="146">
        <f t="shared" si="4"/>
        <v>2870900</v>
      </c>
      <c r="K63" s="165">
        <f t="shared" si="4"/>
        <v>2938100</v>
      </c>
      <c r="L63" s="166">
        <f>L66+L69+L73+L77+L81+L85+L89+L92+L95+L98+L101+L105+L109+L113</f>
        <v>38192625</v>
      </c>
      <c r="M63" s="47"/>
    </row>
    <row r="64" spans="1:13" s="74" customFormat="1" ht="26.25" customHeight="1">
      <c r="A64" s="107"/>
      <c r="B64" s="304" t="s">
        <v>18</v>
      </c>
      <c r="C64" s="304"/>
      <c r="D64" s="304"/>
      <c r="E64" s="305"/>
      <c r="F64" s="156">
        <f aca="true" t="shared" si="5" ref="F64:K65">F67+F71+F75+F79+F83+F87+F90+F93+F96+F99+F103+F107+F111+F115</f>
        <v>4298600</v>
      </c>
      <c r="G64" s="180">
        <f t="shared" si="5"/>
        <v>532400</v>
      </c>
      <c r="H64" s="108">
        <f t="shared" si="5"/>
        <v>776700</v>
      </c>
      <c r="I64" s="48">
        <f t="shared" si="5"/>
        <v>710900</v>
      </c>
      <c r="J64" s="108">
        <f t="shared" si="5"/>
        <v>870900</v>
      </c>
      <c r="K64" s="48">
        <f t="shared" si="5"/>
        <v>923100</v>
      </c>
      <c r="L64" s="51">
        <f>L67+L71+L75+L79+L83+L87+L90+L93+L96+L99+L103+L107+L111+L115</f>
        <v>3814000</v>
      </c>
      <c r="M64" s="52"/>
    </row>
    <row r="65" spans="1:13" s="74" customFormat="1" ht="26.25" customHeight="1" thickBot="1">
      <c r="A65" s="109"/>
      <c r="B65" s="306" t="s">
        <v>19</v>
      </c>
      <c r="C65" s="306"/>
      <c r="D65" s="306"/>
      <c r="E65" s="307"/>
      <c r="F65" s="157">
        <f t="shared" si="5"/>
        <v>40231400</v>
      </c>
      <c r="G65" s="181">
        <f t="shared" si="5"/>
        <v>1079781</v>
      </c>
      <c r="H65" s="110">
        <f t="shared" si="5"/>
        <v>15411635</v>
      </c>
      <c r="I65" s="53">
        <f t="shared" si="5"/>
        <v>13872209</v>
      </c>
      <c r="J65" s="110">
        <f t="shared" si="5"/>
        <v>2000000</v>
      </c>
      <c r="K65" s="53">
        <f t="shared" si="5"/>
        <v>2015000</v>
      </c>
      <c r="L65" s="56">
        <f>L68+L72+L76+L80+L84+L88+L91+L94+L97+L100+L104+L108+L112+L116</f>
        <v>34378625</v>
      </c>
      <c r="M65" s="52"/>
    </row>
    <row r="66" spans="1:13" s="29" customFormat="1" ht="19.5" customHeight="1">
      <c r="A66" s="272">
        <v>10</v>
      </c>
      <c r="B66" s="71" t="s">
        <v>60</v>
      </c>
      <c r="C66" s="221" t="s">
        <v>61</v>
      </c>
      <c r="D66" s="246" t="s">
        <v>62</v>
      </c>
      <c r="E66" s="299" t="s">
        <v>63</v>
      </c>
      <c r="F66" s="158">
        <f>1149000</f>
        <v>1149000</v>
      </c>
      <c r="G66" s="182">
        <f>183000</f>
        <v>183000</v>
      </c>
      <c r="H66" s="111">
        <f>188000</f>
        <v>188000</v>
      </c>
      <c r="I66" s="111">
        <f>194000</f>
        <v>194000</v>
      </c>
      <c r="J66" s="111">
        <f>200000</f>
        <v>200000</v>
      </c>
      <c r="K66" s="112">
        <f>206000</f>
        <v>206000</v>
      </c>
      <c r="L66" s="190">
        <v>971000</v>
      </c>
      <c r="M66" s="60"/>
    </row>
    <row r="67" spans="1:13" s="29" customFormat="1" ht="23.25" customHeight="1">
      <c r="A67" s="296"/>
      <c r="B67" s="63" t="s">
        <v>12</v>
      </c>
      <c r="C67" s="297"/>
      <c r="D67" s="226"/>
      <c r="E67" s="300"/>
      <c r="F67" s="147">
        <f>1149000</f>
        <v>1149000</v>
      </c>
      <c r="G67" s="175">
        <f>183000</f>
        <v>183000</v>
      </c>
      <c r="H67" s="64">
        <f>188000</f>
        <v>188000</v>
      </c>
      <c r="I67" s="64">
        <f>194000</f>
        <v>194000</v>
      </c>
      <c r="J67" s="64">
        <f>200000</f>
        <v>200000</v>
      </c>
      <c r="K67" s="65">
        <f>206000</f>
        <v>206000</v>
      </c>
      <c r="L67" s="51">
        <v>971000</v>
      </c>
      <c r="M67" s="60"/>
    </row>
    <row r="68" spans="1:13" s="29" customFormat="1" ht="23.25" customHeight="1" thickBot="1">
      <c r="A68" s="296"/>
      <c r="B68" s="66" t="s">
        <v>13</v>
      </c>
      <c r="C68" s="298"/>
      <c r="D68" s="227"/>
      <c r="E68" s="301"/>
      <c r="F68" s="151">
        <f>0</f>
        <v>0</v>
      </c>
      <c r="G68" s="183"/>
      <c r="H68" s="99"/>
      <c r="I68" s="99"/>
      <c r="J68" s="99"/>
      <c r="K68" s="101"/>
      <c r="L68" s="56">
        <f>F68</f>
        <v>0</v>
      </c>
      <c r="M68" s="60"/>
    </row>
    <row r="69" spans="1:13" s="29" customFormat="1" ht="41.25" customHeight="1">
      <c r="A69" s="261">
        <v>11</v>
      </c>
      <c r="B69" s="113" t="s">
        <v>64</v>
      </c>
      <c r="C69" s="310" t="s">
        <v>65</v>
      </c>
      <c r="D69" s="314" t="s">
        <v>22</v>
      </c>
      <c r="E69" s="317" t="s">
        <v>66</v>
      </c>
      <c r="F69" s="238">
        <f>15237046</f>
        <v>15237046</v>
      </c>
      <c r="G69" s="240"/>
      <c r="H69" s="232">
        <v>7500000</v>
      </c>
      <c r="I69" s="232">
        <v>7500000</v>
      </c>
      <c r="J69" s="232"/>
      <c r="K69" s="240"/>
      <c r="L69" s="236">
        <f>L71+L72</f>
        <v>15000000</v>
      </c>
      <c r="M69" s="60"/>
    </row>
    <row r="70" spans="1:13" s="29" customFormat="1" ht="26.25" customHeight="1">
      <c r="A70" s="262"/>
      <c r="B70" s="61" t="s">
        <v>67</v>
      </c>
      <c r="C70" s="311"/>
      <c r="D70" s="315"/>
      <c r="E70" s="299"/>
      <c r="F70" s="239"/>
      <c r="G70" s="235"/>
      <c r="H70" s="320"/>
      <c r="I70" s="320"/>
      <c r="J70" s="320"/>
      <c r="K70" s="321"/>
      <c r="L70" s="322"/>
      <c r="M70" s="62"/>
    </row>
    <row r="71" spans="1:13" s="29" customFormat="1" ht="23.25" customHeight="1">
      <c r="A71" s="308"/>
      <c r="B71" s="63" t="s">
        <v>12</v>
      </c>
      <c r="C71" s="312"/>
      <c r="D71" s="265"/>
      <c r="E71" s="318"/>
      <c r="F71" s="147">
        <f>0</f>
        <v>0</v>
      </c>
      <c r="G71" s="65"/>
      <c r="H71" s="64"/>
      <c r="I71" s="64"/>
      <c r="J71" s="64"/>
      <c r="K71" s="65"/>
      <c r="L71" s="51">
        <v>0</v>
      </c>
      <c r="M71" s="60"/>
    </row>
    <row r="72" spans="1:13" s="29" customFormat="1" ht="23.25" customHeight="1" thickBot="1">
      <c r="A72" s="309"/>
      <c r="B72" s="66" t="s">
        <v>68</v>
      </c>
      <c r="C72" s="313"/>
      <c r="D72" s="316"/>
      <c r="E72" s="319"/>
      <c r="F72" s="148">
        <f>15237046</f>
        <v>15237046</v>
      </c>
      <c r="G72" s="68"/>
      <c r="H72" s="67">
        <v>7500000</v>
      </c>
      <c r="I72" s="67">
        <v>7500000</v>
      </c>
      <c r="J72" s="67"/>
      <c r="K72" s="68"/>
      <c r="L72" s="56">
        <v>15000000</v>
      </c>
      <c r="M72" s="60"/>
    </row>
    <row r="73" spans="1:13" s="15" customFormat="1" ht="58.5" customHeight="1">
      <c r="A73" s="272">
        <v>12</v>
      </c>
      <c r="B73" s="113" t="s">
        <v>69</v>
      </c>
      <c r="C73" s="220" t="s">
        <v>70</v>
      </c>
      <c r="D73" s="224" t="s">
        <v>22</v>
      </c>
      <c r="E73" s="325" t="s">
        <v>71</v>
      </c>
      <c r="F73" s="238">
        <f>14668467</f>
        <v>14668467</v>
      </c>
      <c r="G73" s="240"/>
      <c r="H73" s="232">
        <v>4000000</v>
      </c>
      <c r="I73" s="232">
        <v>5602209</v>
      </c>
      <c r="J73" s="232"/>
      <c r="K73" s="240"/>
      <c r="L73" s="236">
        <f>L75+L76</f>
        <v>9602209</v>
      </c>
      <c r="M73" s="60"/>
    </row>
    <row r="74" spans="1:13" s="15" customFormat="1" ht="26.25" customHeight="1">
      <c r="A74" s="272"/>
      <c r="B74" s="61" t="s">
        <v>67</v>
      </c>
      <c r="C74" s="221"/>
      <c r="D74" s="225"/>
      <c r="E74" s="326"/>
      <c r="F74" s="239"/>
      <c r="G74" s="235"/>
      <c r="H74" s="320"/>
      <c r="I74" s="320"/>
      <c r="J74" s="320"/>
      <c r="K74" s="321"/>
      <c r="L74" s="322"/>
      <c r="M74" s="62"/>
    </row>
    <row r="75" spans="1:13" s="15" customFormat="1" ht="23.25" customHeight="1">
      <c r="A75" s="323"/>
      <c r="B75" s="63" t="s">
        <v>12</v>
      </c>
      <c r="C75" s="297"/>
      <c r="D75" s="226"/>
      <c r="E75" s="318"/>
      <c r="F75" s="147">
        <f>0</f>
        <v>0</v>
      </c>
      <c r="G75" s="65"/>
      <c r="H75" s="64"/>
      <c r="I75" s="64"/>
      <c r="J75" s="64"/>
      <c r="K75" s="65"/>
      <c r="L75" s="51">
        <v>0</v>
      </c>
      <c r="M75" s="60"/>
    </row>
    <row r="76" spans="1:13" s="15" customFormat="1" ht="23.25" customHeight="1" thickBot="1">
      <c r="A76" s="324"/>
      <c r="B76" s="66" t="s">
        <v>13</v>
      </c>
      <c r="C76" s="298"/>
      <c r="D76" s="227"/>
      <c r="E76" s="319"/>
      <c r="F76" s="148">
        <f>14668467</f>
        <v>14668467</v>
      </c>
      <c r="G76" s="68"/>
      <c r="H76" s="67">
        <v>4000000</v>
      </c>
      <c r="I76" s="67">
        <v>5602209</v>
      </c>
      <c r="J76" s="67"/>
      <c r="K76" s="68"/>
      <c r="L76" s="56">
        <v>9602209</v>
      </c>
      <c r="M76" s="60"/>
    </row>
    <row r="77" spans="1:13" s="29" customFormat="1" ht="33" customHeight="1">
      <c r="A77" s="271">
        <v>13</v>
      </c>
      <c r="B77" s="113" t="s">
        <v>72</v>
      </c>
      <c r="C77" s="310" t="s">
        <v>73</v>
      </c>
      <c r="D77" s="314" t="s">
        <v>22</v>
      </c>
      <c r="E77" s="325" t="s">
        <v>74</v>
      </c>
      <c r="F77" s="238">
        <f>2031980</f>
        <v>2031980</v>
      </c>
      <c r="G77" s="240"/>
      <c r="H77" s="232"/>
      <c r="I77" s="232"/>
      <c r="J77" s="232">
        <v>2000000</v>
      </c>
      <c r="K77" s="240"/>
      <c r="L77" s="236">
        <f>L79+L80</f>
        <v>2000000</v>
      </c>
      <c r="M77" s="60"/>
    </row>
    <row r="78" spans="1:13" s="29" customFormat="1" ht="33" customHeight="1">
      <c r="A78" s="272"/>
      <c r="B78" s="61" t="s">
        <v>75</v>
      </c>
      <c r="C78" s="311"/>
      <c r="D78" s="315"/>
      <c r="E78" s="326"/>
      <c r="F78" s="239"/>
      <c r="G78" s="235"/>
      <c r="H78" s="320"/>
      <c r="I78" s="320"/>
      <c r="J78" s="320"/>
      <c r="K78" s="321"/>
      <c r="L78" s="322"/>
      <c r="M78" s="62"/>
    </row>
    <row r="79" spans="1:13" s="29" customFormat="1" ht="23.25" customHeight="1">
      <c r="A79" s="323"/>
      <c r="B79" s="63" t="s">
        <v>12</v>
      </c>
      <c r="C79" s="312"/>
      <c r="D79" s="265"/>
      <c r="E79" s="318"/>
      <c r="F79" s="147">
        <f>0</f>
        <v>0</v>
      </c>
      <c r="G79" s="65"/>
      <c r="H79" s="64"/>
      <c r="I79" s="64"/>
      <c r="J79" s="64"/>
      <c r="K79" s="65"/>
      <c r="L79" s="51">
        <v>0</v>
      </c>
      <c r="M79" s="60"/>
    </row>
    <row r="80" spans="1:13" s="29" customFormat="1" ht="23.25" customHeight="1" thickBot="1">
      <c r="A80" s="324"/>
      <c r="B80" s="66" t="s">
        <v>68</v>
      </c>
      <c r="C80" s="313"/>
      <c r="D80" s="316"/>
      <c r="E80" s="319"/>
      <c r="F80" s="148">
        <f>2031980</f>
        <v>2031980</v>
      </c>
      <c r="G80" s="68"/>
      <c r="H80" s="67"/>
      <c r="I80" s="67"/>
      <c r="J80" s="67">
        <v>2000000</v>
      </c>
      <c r="K80" s="68"/>
      <c r="L80" s="56">
        <v>2000000</v>
      </c>
      <c r="M80" s="60"/>
    </row>
    <row r="81" spans="1:13" s="15" customFormat="1" ht="38.25" customHeight="1">
      <c r="A81" s="261">
        <v>14</v>
      </c>
      <c r="B81" s="113" t="s">
        <v>108</v>
      </c>
      <c r="C81" s="310" t="s">
        <v>76</v>
      </c>
      <c r="D81" s="314" t="s">
        <v>22</v>
      </c>
      <c r="E81" s="325" t="s">
        <v>77</v>
      </c>
      <c r="F81" s="238">
        <f>730000</f>
        <v>730000</v>
      </c>
      <c r="G81" s="240">
        <f>300000</f>
        <v>300000</v>
      </c>
      <c r="H81" s="232">
        <f>300000</f>
        <v>300000</v>
      </c>
      <c r="I81" s="232"/>
      <c r="J81" s="232"/>
      <c r="K81" s="240"/>
      <c r="L81" s="236">
        <f>L83+L84</f>
        <v>600000</v>
      </c>
      <c r="M81" s="60"/>
    </row>
    <row r="82" spans="1:13" s="15" customFormat="1" ht="23.25" customHeight="1">
      <c r="A82" s="262"/>
      <c r="B82" s="61" t="s">
        <v>78</v>
      </c>
      <c r="C82" s="311"/>
      <c r="D82" s="315"/>
      <c r="E82" s="326"/>
      <c r="F82" s="239"/>
      <c r="G82" s="235"/>
      <c r="H82" s="320"/>
      <c r="I82" s="320"/>
      <c r="J82" s="320"/>
      <c r="K82" s="321"/>
      <c r="L82" s="322"/>
      <c r="M82" s="62"/>
    </row>
    <row r="83" spans="1:13" s="15" customFormat="1" ht="22.5" customHeight="1">
      <c r="A83" s="308"/>
      <c r="B83" s="63" t="s">
        <v>12</v>
      </c>
      <c r="C83" s="312"/>
      <c r="D83" s="265"/>
      <c r="E83" s="318"/>
      <c r="F83" s="147">
        <f>0</f>
        <v>0</v>
      </c>
      <c r="G83" s="65"/>
      <c r="H83" s="64"/>
      <c r="I83" s="64"/>
      <c r="J83" s="64"/>
      <c r="K83" s="65"/>
      <c r="L83" s="51">
        <v>0</v>
      </c>
      <c r="M83" s="60"/>
    </row>
    <row r="84" spans="1:13" s="15" customFormat="1" ht="22.5" customHeight="1" thickBot="1">
      <c r="A84" s="309"/>
      <c r="B84" s="66" t="s">
        <v>68</v>
      </c>
      <c r="C84" s="313"/>
      <c r="D84" s="316"/>
      <c r="E84" s="319"/>
      <c r="F84" s="148">
        <f>730000</f>
        <v>730000</v>
      </c>
      <c r="G84" s="68">
        <f>300000</f>
        <v>300000</v>
      </c>
      <c r="H84" s="67">
        <f>300000</f>
        <v>300000</v>
      </c>
      <c r="I84" s="67"/>
      <c r="J84" s="67"/>
      <c r="K84" s="68"/>
      <c r="L84" s="56">
        <v>600000</v>
      </c>
      <c r="M84" s="60"/>
    </row>
    <row r="85" spans="1:13" s="29" customFormat="1" ht="36.75" customHeight="1">
      <c r="A85" s="271">
        <v>15</v>
      </c>
      <c r="B85" s="113" t="s">
        <v>79</v>
      </c>
      <c r="C85" s="310" t="s">
        <v>44</v>
      </c>
      <c r="D85" s="314" t="s">
        <v>22</v>
      </c>
      <c r="E85" s="325" t="s">
        <v>80</v>
      </c>
      <c r="F85" s="238">
        <f>560000</f>
        <v>560000</v>
      </c>
      <c r="G85" s="240">
        <f>380000</f>
        <v>380000</v>
      </c>
      <c r="H85" s="232"/>
      <c r="I85" s="232"/>
      <c r="J85" s="232"/>
      <c r="K85" s="240"/>
      <c r="L85" s="236">
        <f>L87+L88</f>
        <v>380000</v>
      </c>
      <c r="M85" s="60"/>
    </row>
    <row r="86" spans="1:13" s="29" customFormat="1" ht="24.75" customHeight="1">
      <c r="A86" s="272"/>
      <c r="B86" s="61" t="s">
        <v>78</v>
      </c>
      <c r="C86" s="311"/>
      <c r="D86" s="315"/>
      <c r="E86" s="326"/>
      <c r="F86" s="239"/>
      <c r="G86" s="235"/>
      <c r="H86" s="233"/>
      <c r="I86" s="233"/>
      <c r="J86" s="233"/>
      <c r="K86" s="235"/>
      <c r="L86" s="237"/>
      <c r="M86" s="62"/>
    </row>
    <row r="87" spans="1:13" s="29" customFormat="1" ht="23.25" customHeight="1">
      <c r="A87" s="323"/>
      <c r="B87" s="63" t="s">
        <v>12</v>
      </c>
      <c r="C87" s="327"/>
      <c r="D87" s="265"/>
      <c r="E87" s="318"/>
      <c r="F87" s="147">
        <f>0</f>
        <v>0</v>
      </c>
      <c r="G87" s="65"/>
      <c r="H87" s="64"/>
      <c r="I87" s="64"/>
      <c r="J87" s="64"/>
      <c r="K87" s="65"/>
      <c r="L87" s="51">
        <v>0</v>
      </c>
      <c r="M87" s="60"/>
    </row>
    <row r="88" spans="1:13" s="29" customFormat="1" ht="34.5" customHeight="1" thickBot="1">
      <c r="A88" s="324"/>
      <c r="B88" s="66" t="s">
        <v>81</v>
      </c>
      <c r="C88" s="328"/>
      <c r="D88" s="316"/>
      <c r="E88" s="319"/>
      <c r="F88" s="148">
        <f>560000</f>
        <v>560000</v>
      </c>
      <c r="G88" s="68">
        <f>380000</f>
        <v>380000</v>
      </c>
      <c r="H88" s="67"/>
      <c r="I88" s="67"/>
      <c r="J88" s="67"/>
      <c r="K88" s="68"/>
      <c r="L88" s="56">
        <v>380000</v>
      </c>
      <c r="M88" s="60"/>
    </row>
    <row r="89" spans="1:13" s="29" customFormat="1" ht="35.25" customHeight="1">
      <c r="A89" s="271">
        <v>16</v>
      </c>
      <c r="B89" s="69" t="s">
        <v>82</v>
      </c>
      <c r="C89" s="310" t="s">
        <v>44</v>
      </c>
      <c r="D89" s="314" t="s">
        <v>83</v>
      </c>
      <c r="E89" s="325" t="s">
        <v>84</v>
      </c>
      <c r="F89" s="159">
        <f>656000</f>
        <v>656000</v>
      </c>
      <c r="G89" s="70">
        <f>349400</f>
        <v>349400</v>
      </c>
      <c r="H89" s="58"/>
      <c r="I89" s="58"/>
      <c r="J89" s="58"/>
      <c r="K89" s="70"/>
      <c r="L89" s="59">
        <f>L90+L91</f>
        <v>349400</v>
      </c>
      <c r="M89" s="60"/>
    </row>
    <row r="90" spans="1:13" s="29" customFormat="1" ht="23.25" customHeight="1">
      <c r="A90" s="323"/>
      <c r="B90" s="63" t="s">
        <v>12</v>
      </c>
      <c r="C90" s="327"/>
      <c r="D90" s="265"/>
      <c r="E90" s="318"/>
      <c r="F90" s="147">
        <f>656000</f>
        <v>656000</v>
      </c>
      <c r="G90" s="65">
        <f>349400</f>
        <v>349400</v>
      </c>
      <c r="H90" s="64"/>
      <c r="I90" s="64"/>
      <c r="J90" s="64"/>
      <c r="K90" s="65"/>
      <c r="L90" s="51">
        <v>349400</v>
      </c>
      <c r="M90" s="60"/>
    </row>
    <row r="91" spans="1:13" s="29" customFormat="1" ht="23.25" customHeight="1" thickBot="1">
      <c r="A91" s="324"/>
      <c r="B91" s="66" t="s">
        <v>68</v>
      </c>
      <c r="C91" s="328"/>
      <c r="D91" s="316"/>
      <c r="E91" s="319"/>
      <c r="F91" s="148">
        <f>0</f>
        <v>0</v>
      </c>
      <c r="G91" s="68"/>
      <c r="H91" s="67"/>
      <c r="I91" s="67"/>
      <c r="J91" s="67"/>
      <c r="K91" s="68"/>
      <c r="L91" s="56">
        <v>0</v>
      </c>
      <c r="M91" s="60"/>
    </row>
    <row r="92" spans="1:13" s="114" customFormat="1" ht="38.25" customHeight="1">
      <c r="A92" s="271">
        <v>17</v>
      </c>
      <c r="B92" s="69" t="s">
        <v>85</v>
      </c>
      <c r="C92" s="310" t="s">
        <v>107</v>
      </c>
      <c r="D92" s="314" t="s">
        <v>83</v>
      </c>
      <c r="E92" s="325" t="s">
        <v>27</v>
      </c>
      <c r="F92" s="159">
        <f>861800</f>
        <v>861800</v>
      </c>
      <c r="G92" s="70"/>
      <c r="H92" s="58">
        <f>471600</f>
        <v>471600</v>
      </c>
      <c r="I92" s="58">
        <f>290200</f>
        <v>290200</v>
      </c>
      <c r="J92" s="58">
        <f>100000</f>
        <v>100000</v>
      </c>
      <c r="K92" s="70"/>
      <c r="L92" s="59">
        <f>L93+L94</f>
        <v>861800</v>
      </c>
      <c r="M92" s="60"/>
    </row>
    <row r="93" spans="1:13" s="114" customFormat="1" ht="23.25" customHeight="1">
      <c r="A93" s="323"/>
      <c r="B93" s="63" t="s">
        <v>12</v>
      </c>
      <c r="C93" s="312"/>
      <c r="D93" s="265"/>
      <c r="E93" s="318"/>
      <c r="F93" s="147">
        <f>861800</f>
        <v>861800</v>
      </c>
      <c r="G93" s="65"/>
      <c r="H93" s="64">
        <f>471600</f>
        <v>471600</v>
      </c>
      <c r="I93" s="64">
        <f>290200</f>
        <v>290200</v>
      </c>
      <c r="J93" s="64">
        <f>100000</f>
        <v>100000</v>
      </c>
      <c r="K93" s="65"/>
      <c r="L93" s="51">
        <v>861800</v>
      </c>
      <c r="M93" s="60"/>
    </row>
    <row r="94" spans="1:13" s="114" customFormat="1" ht="23.25" customHeight="1" thickBot="1">
      <c r="A94" s="324"/>
      <c r="B94" s="66" t="s">
        <v>68</v>
      </c>
      <c r="C94" s="313"/>
      <c r="D94" s="316"/>
      <c r="E94" s="319"/>
      <c r="F94" s="148">
        <f>0</f>
        <v>0</v>
      </c>
      <c r="G94" s="68"/>
      <c r="H94" s="67"/>
      <c r="I94" s="67"/>
      <c r="J94" s="67"/>
      <c r="K94" s="68"/>
      <c r="L94" s="56">
        <v>0</v>
      </c>
      <c r="M94" s="60"/>
    </row>
    <row r="95" spans="1:13" s="29" customFormat="1" ht="48" customHeight="1">
      <c r="A95" s="271">
        <v>18</v>
      </c>
      <c r="B95" s="69" t="s">
        <v>87</v>
      </c>
      <c r="C95" s="310" t="s">
        <v>86</v>
      </c>
      <c r="D95" s="314" t="s">
        <v>83</v>
      </c>
      <c r="E95" s="325" t="s">
        <v>27</v>
      </c>
      <c r="F95" s="159">
        <f>599300</f>
        <v>599300</v>
      </c>
      <c r="G95" s="70"/>
      <c r="H95" s="58">
        <f>117100</f>
        <v>117100</v>
      </c>
      <c r="I95" s="58">
        <f>226700</f>
        <v>226700</v>
      </c>
      <c r="J95" s="58">
        <f>127400</f>
        <v>127400</v>
      </c>
      <c r="K95" s="70">
        <f>128100</f>
        <v>128100</v>
      </c>
      <c r="L95" s="59">
        <f>L96+L97</f>
        <v>599300</v>
      </c>
      <c r="M95" s="60"/>
    </row>
    <row r="96" spans="1:13" s="29" customFormat="1" ht="23.25" customHeight="1">
      <c r="A96" s="323"/>
      <c r="B96" s="63" t="s">
        <v>12</v>
      </c>
      <c r="C96" s="329"/>
      <c r="D96" s="285"/>
      <c r="E96" s="332"/>
      <c r="F96" s="147">
        <f>599300</f>
        <v>599300</v>
      </c>
      <c r="G96" s="65"/>
      <c r="H96" s="64">
        <f>117100</f>
        <v>117100</v>
      </c>
      <c r="I96" s="64">
        <f>226700</f>
        <v>226700</v>
      </c>
      <c r="J96" s="64">
        <f>127400</f>
        <v>127400</v>
      </c>
      <c r="K96" s="65">
        <f>128100</f>
        <v>128100</v>
      </c>
      <c r="L96" s="51">
        <v>599300</v>
      </c>
      <c r="M96" s="60"/>
    </row>
    <row r="97" spans="1:13" s="29" customFormat="1" ht="23.25" customHeight="1" thickBot="1">
      <c r="A97" s="324"/>
      <c r="B97" s="66" t="s">
        <v>68</v>
      </c>
      <c r="C97" s="330"/>
      <c r="D97" s="331"/>
      <c r="E97" s="333"/>
      <c r="F97" s="148">
        <f>0</f>
        <v>0</v>
      </c>
      <c r="G97" s="68"/>
      <c r="H97" s="67"/>
      <c r="I97" s="67"/>
      <c r="J97" s="67"/>
      <c r="K97" s="68"/>
      <c r="L97" s="56">
        <v>0</v>
      </c>
      <c r="M97" s="60"/>
    </row>
    <row r="98" spans="1:13" s="29" customFormat="1" ht="36" customHeight="1">
      <c r="A98" s="271">
        <v>19</v>
      </c>
      <c r="B98" s="69" t="s">
        <v>88</v>
      </c>
      <c r="C98" s="310" t="s">
        <v>89</v>
      </c>
      <c r="D98" s="314" t="s">
        <v>83</v>
      </c>
      <c r="E98" s="325" t="s">
        <v>90</v>
      </c>
      <c r="F98" s="159">
        <f>1032500</f>
        <v>1032500</v>
      </c>
      <c r="G98" s="70"/>
      <c r="H98" s="58"/>
      <c r="I98" s="58"/>
      <c r="J98" s="58">
        <v>443500</v>
      </c>
      <c r="K98" s="70">
        <v>589000</v>
      </c>
      <c r="L98" s="59">
        <f>L99+L100</f>
        <v>1032500</v>
      </c>
      <c r="M98" s="60"/>
    </row>
    <row r="99" spans="1:13" s="29" customFormat="1" ht="23.25" customHeight="1">
      <c r="A99" s="272"/>
      <c r="B99" s="63" t="s">
        <v>12</v>
      </c>
      <c r="C99" s="327"/>
      <c r="D99" s="265"/>
      <c r="E99" s="318"/>
      <c r="F99" s="147">
        <f>1032500</f>
        <v>1032500</v>
      </c>
      <c r="G99" s="65"/>
      <c r="H99" s="64"/>
      <c r="I99" s="64"/>
      <c r="J99" s="64">
        <v>443500</v>
      </c>
      <c r="K99" s="65">
        <v>589000</v>
      </c>
      <c r="L99" s="51">
        <v>1032500</v>
      </c>
      <c r="M99" s="60"/>
    </row>
    <row r="100" spans="1:13" s="29" customFormat="1" ht="23.25" customHeight="1" thickBot="1">
      <c r="A100" s="272"/>
      <c r="B100" s="66" t="s">
        <v>68</v>
      </c>
      <c r="C100" s="328"/>
      <c r="D100" s="316"/>
      <c r="E100" s="319"/>
      <c r="F100" s="148">
        <f>0</f>
        <v>0</v>
      </c>
      <c r="G100" s="68"/>
      <c r="H100" s="67"/>
      <c r="I100" s="67"/>
      <c r="J100" s="67"/>
      <c r="K100" s="68"/>
      <c r="L100" s="56">
        <v>0</v>
      </c>
      <c r="M100" s="60"/>
    </row>
    <row r="101" spans="1:13" s="29" customFormat="1" ht="33" customHeight="1">
      <c r="A101" s="271">
        <v>20</v>
      </c>
      <c r="B101" s="69" t="s">
        <v>91</v>
      </c>
      <c r="C101" s="220" t="s">
        <v>92</v>
      </c>
      <c r="D101" s="224" t="s">
        <v>93</v>
      </c>
      <c r="E101" s="325" t="s">
        <v>94</v>
      </c>
      <c r="F101" s="238">
        <f>880000</f>
        <v>880000</v>
      </c>
      <c r="G101" s="335"/>
      <c r="H101" s="336"/>
      <c r="I101" s="336">
        <v>770000</v>
      </c>
      <c r="J101" s="336"/>
      <c r="K101" s="335"/>
      <c r="L101" s="337">
        <f>L103+L104</f>
        <v>770000</v>
      </c>
      <c r="M101" s="79"/>
    </row>
    <row r="102" spans="1:13" s="29" customFormat="1" ht="33" customHeight="1">
      <c r="A102" s="272"/>
      <c r="B102" s="71" t="s">
        <v>95</v>
      </c>
      <c r="C102" s="221"/>
      <c r="D102" s="225"/>
      <c r="E102" s="326"/>
      <c r="F102" s="239"/>
      <c r="G102" s="235"/>
      <c r="H102" s="233"/>
      <c r="I102" s="233"/>
      <c r="J102" s="233"/>
      <c r="K102" s="235"/>
      <c r="L102" s="237"/>
      <c r="M102" s="62"/>
    </row>
    <row r="103" spans="1:13" s="29" customFormat="1" ht="23.25" customHeight="1">
      <c r="A103" s="272"/>
      <c r="B103" s="63" t="s">
        <v>12</v>
      </c>
      <c r="C103" s="222"/>
      <c r="D103" s="226"/>
      <c r="E103" s="318"/>
      <c r="F103" s="160">
        <f>0</f>
        <v>0</v>
      </c>
      <c r="G103" s="77"/>
      <c r="H103" s="76"/>
      <c r="I103" s="76"/>
      <c r="J103" s="115"/>
      <c r="K103" s="77"/>
      <c r="L103" s="78">
        <v>0</v>
      </c>
      <c r="M103" s="79"/>
    </row>
    <row r="104" spans="1:13" s="29" customFormat="1" ht="23.25" customHeight="1" thickBot="1">
      <c r="A104" s="334"/>
      <c r="B104" s="116" t="s">
        <v>68</v>
      </c>
      <c r="C104" s="223"/>
      <c r="D104" s="227"/>
      <c r="E104" s="319"/>
      <c r="F104" s="161">
        <f>880000</f>
        <v>880000</v>
      </c>
      <c r="G104" s="117"/>
      <c r="H104" s="118"/>
      <c r="I104" s="118">
        <v>770000</v>
      </c>
      <c r="J104" s="119"/>
      <c r="K104" s="117"/>
      <c r="L104" s="120">
        <v>770000</v>
      </c>
      <c r="M104" s="79"/>
    </row>
    <row r="105" spans="1:13" s="29" customFormat="1" ht="33.75" customHeight="1">
      <c r="A105" s="216">
        <v>21</v>
      </c>
      <c r="B105" s="121" t="s">
        <v>96</v>
      </c>
      <c r="C105" s="338" t="s">
        <v>44</v>
      </c>
      <c r="D105" s="341" t="s">
        <v>49</v>
      </c>
      <c r="E105" s="344" t="s">
        <v>97</v>
      </c>
      <c r="F105" s="238">
        <v>318600</v>
      </c>
      <c r="G105" s="335">
        <v>299781</v>
      </c>
      <c r="H105" s="336"/>
      <c r="I105" s="336"/>
      <c r="J105" s="336"/>
      <c r="K105" s="335"/>
      <c r="L105" s="337">
        <f>L107+L108</f>
        <v>299781</v>
      </c>
      <c r="M105" s="79"/>
    </row>
    <row r="106" spans="1:13" s="29" customFormat="1" ht="25.5" customHeight="1">
      <c r="A106" s="217"/>
      <c r="B106" s="122" t="s">
        <v>98</v>
      </c>
      <c r="C106" s="339"/>
      <c r="D106" s="342"/>
      <c r="E106" s="289"/>
      <c r="F106" s="239"/>
      <c r="G106" s="235"/>
      <c r="H106" s="320"/>
      <c r="I106" s="320"/>
      <c r="J106" s="320"/>
      <c r="K106" s="321"/>
      <c r="L106" s="322"/>
      <c r="M106" s="62"/>
    </row>
    <row r="107" spans="1:13" s="29" customFormat="1" ht="23.25" customHeight="1">
      <c r="A107" s="217"/>
      <c r="B107" s="123" t="s">
        <v>12</v>
      </c>
      <c r="C107" s="339"/>
      <c r="D107" s="342"/>
      <c r="E107" s="345"/>
      <c r="F107" s="147">
        <v>0</v>
      </c>
      <c r="G107" s="77"/>
      <c r="H107" s="76"/>
      <c r="I107" s="76"/>
      <c r="J107" s="124"/>
      <c r="K107" s="77"/>
      <c r="L107" s="78">
        <v>0</v>
      </c>
      <c r="M107" s="79"/>
    </row>
    <row r="108" spans="1:13" s="29" customFormat="1" ht="23.25" customHeight="1" thickBot="1">
      <c r="A108" s="217"/>
      <c r="B108" s="125" t="s">
        <v>68</v>
      </c>
      <c r="C108" s="340"/>
      <c r="D108" s="343"/>
      <c r="E108" s="346"/>
      <c r="F108" s="162">
        <v>318600</v>
      </c>
      <c r="G108" s="127">
        <v>299781</v>
      </c>
      <c r="H108" s="186"/>
      <c r="I108" s="81"/>
      <c r="J108" s="126"/>
      <c r="K108" s="127"/>
      <c r="L108" s="83">
        <v>299781</v>
      </c>
      <c r="M108" s="79"/>
    </row>
    <row r="109" spans="1:13" ht="36" customHeight="1">
      <c r="A109" s="271">
        <v>22</v>
      </c>
      <c r="B109" s="128" t="s">
        <v>99</v>
      </c>
      <c r="C109" s="347" t="s">
        <v>100</v>
      </c>
      <c r="D109" s="342" t="s">
        <v>49</v>
      </c>
      <c r="E109" s="229" t="s">
        <v>101</v>
      </c>
      <c r="F109" s="238">
        <f>3690307</f>
        <v>3690307</v>
      </c>
      <c r="G109" s="240"/>
      <c r="H109" s="232">
        <v>3611635</v>
      </c>
      <c r="I109" s="232"/>
      <c r="J109" s="232"/>
      <c r="K109" s="240"/>
      <c r="L109" s="236">
        <f>L111+L112</f>
        <v>3611635</v>
      </c>
      <c r="M109" s="129"/>
    </row>
    <row r="110" spans="1:13" ht="30.75" customHeight="1">
      <c r="A110" s="272"/>
      <c r="B110" s="128" t="s">
        <v>95</v>
      </c>
      <c r="C110" s="347"/>
      <c r="D110" s="342"/>
      <c r="E110" s="229"/>
      <c r="F110" s="239"/>
      <c r="G110" s="235"/>
      <c r="H110" s="320"/>
      <c r="I110" s="320"/>
      <c r="J110" s="320"/>
      <c r="K110" s="321"/>
      <c r="L110" s="322"/>
      <c r="M110" s="62"/>
    </row>
    <row r="111" spans="1:13" ht="23.25" customHeight="1">
      <c r="A111" s="272"/>
      <c r="B111" s="130" t="s">
        <v>12</v>
      </c>
      <c r="C111" s="348"/>
      <c r="D111" s="349"/>
      <c r="E111" s="350"/>
      <c r="F111" s="147">
        <f>0</f>
        <v>0</v>
      </c>
      <c r="G111" s="115"/>
      <c r="H111" s="76"/>
      <c r="I111" s="76"/>
      <c r="J111" s="115"/>
      <c r="K111" s="77"/>
      <c r="L111" s="78">
        <v>0</v>
      </c>
      <c r="M111" s="131"/>
    </row>
    <row r="112" spans="1:13" ht="23.25" customHeight="1" thickBot="1">
      <c r="A112" s="334"/>
      <c r="B112" s="132" t="s">
        <v>13</v>
      </c>
      <c r="C112" s="348"/>
      <c r="D112" s="349"/>
      <c r="E112" s="350"/>
      <c r="F112" s="151">
        <f>3690307</f>
        <v>3690307</v>
      </c>
      <c r="G112" s="119"/>
      <c r="H112" s="118">
        <v>3611635</v>
      </c>
      <c r="I112" s="118"/>
      <c r="J112" s="119"/>
      <c r="K112" s="117"/>
      <c r="L112" s="120">
        <v>3611635</v>
      </c>
      <c r="M112" s="131"/>
    </row>
    <row r="113" spans="1:13" s="74" customFormat="1" ht="33" customHeight="1">
      <c r="A113" s="271">
        <v>23</v>
      </c>
      <c r="B113" s="113" t="s">
        <v>102</v>
      </c>
      <c r="C113" s="220" t="s">
        <v>61</v>
      </c>
      <c r="D113" s="224" t="s">
        <v>103</v>
      </c>
      <c r="E113" s="325" t="s">
        <v>101</v>
      </c>
      <c r="F113" s="238">
        <f>2115000</f>
        <v>2115000</v>
      </c>
      <c r="G113" s="335">
        <v>100000</v>
      </c>
      <c r="H113" s="336"/>
      <c r="I113" s="336"/>
      <c r="J113" s="336"/>
      <c r="K113" s="335">
        <f>2015000</f>
        <v>2015000</v>
      </c>
      <c r="L113" s="353">
        <f>L115+L116</f>
        <v>2115000</v>
      </c>
      <c r="M113" s="133"/>
    </row>
    <row r="114" spans="1:13" s="74" customFormat="1" ht="33" customHeight="1">
      <c r="A114" s="272"/>
      <c r="B114" s="61" t="s">
        <v>95</v>
      </c>
      <c r="C114" s="221"/>
      <c r="D114" s="225"/>
      <c r="E114" s="326"/>
      <c r="F114" s="239"/>
      <c r="G114" s="235"/>
      <c r="H114" s="320"/>
      <c r="I114" s="320"/>
      <c r="J114" s="320"/>
      <c r="K114" s="321"/>
      <c r="L114" s="354"/>
      <c r="M114" s="62"/>
    </row>
    <row r="115" spans="1:13" s="74" customFormat="1" ht="23.25" customHeight="1">
      <c r="A115" s="272"/>
      <c r="B115" s="63" t="s">
        <v>12</v>
      </c>
      <c r="C115" s="297"/>
      <c r="D115" s="351"/>
      <c r="E115" s="318"/>
      <c r="F115" s="147">
        <f>0</f>
        <v>0</v>
      </c>
      <c r="G115" s="77"/>
      <c r="H115" s="76"/>
      <c r="I115" s="76"/>
      <c r="J115" s="76"/>
      <c r="K115" s="77"/>
      <c r="L115" s="78">
        <v>0</v>
      </c>
      <c r="M115" s="133"/>
    </row>
    <row r="116" spans="1:13" s="74" customFormat="1" ht="23.25" customHeight="1" thickBot="1">
      <c r="A116" s="334"/>
      <c r="B116" s="134" t="s">
        <v>13</v>
      </c>
      <c r="C116" s="298"/>
      <c r="D116" s="352"/>
      <c r="E116" s="319"/>
      <c r="F116" s="148">
        <f>2115000</f>
        <v>2115000</v>
      </c>
      <c r="G116" s="82">
        <v>100000</v>
      </c>
      <c r="H116" s="81"/>
      <c r="I116" s="81"/>
      <c r="J116" s="81"/>
      <c r="K116" s="82">
        <f>2015000</f>
        <v>2015000</v>
      </c>
      <c r="L116" s="83">
        <v>2115000</v>
      </c>
      <c r="M116" s="133"/>
    </row>
    <row r="117" spans="1:13" s="135" customFormat="1" ht="12.75">
      <c r="A117" s="136"/>
      <c r="L117" s="137"/>
      <c r="M117" s="138"/>
    </row>
    <row r="118" spans="1:13" s="135" customFormat="1" ht="12.75">
      <c r="A118" s="136"/>
      <c r="L118" s="137"/>
      <c r="M118" s="138"/>
    </row>
    <row r="119" spans="1:13" s="135" customFormat="1" ht="12.75">
      <c r="A119" s="136"/>
      <c r="L119" s="137"/>
      <c r="M119" s="138"/>
    </row>
    <row r="120" spans="1:13" s="135" customFormat="1" ht="12.75">
      <c r="A120" s="136"/>
      <c r="L120" s="137"/>
      <c r="M120" s="138"/>
    </row>
    <row r="121" spans="1:13" s="135" customFormat="1" ht="12.75">
      <c r="A121" s="136"/>
      <c r="L121" s="137"/>
      <c r="M121" s="138"/>
    </row>
    <row r="122" spans="1:13" s="135" customFormat="1" ht="12.75">
      <c r="A122" s="136"/>
      <c r="L122" s="137"/>
      <c r="M122" s="138"/>
    </row>
    <row r="123" spans="1:13" s="135" customFormat="1" ht="12.75">
      <c r="A123" s="136"/>
      <c r="L123" s="137"/>
      <c r="M123" s="138"/>
    </row>
    <row r="124" spans="1:13" s="135" customFormat="1" ht="12.75">
      <c r="A124" s="136"/>
      <c r="L124" s="137"/>
      <c r="M124" s="138"/>
    </row>
    <row r="125" spans="1:13" s="135" customFormat="1" ht="12.75">
      <c r="A125" s="136"/>
      <c r="L125" s="137"/>
      <c r="M125" s="138"/>
    </row>
    <row r="126" spans="1:13" s="135" customFormat="1" ht="12.75">
      <c r="A126" s="136"/>
      <c r="L126" s="137"/>
      <c r="M126" s="138"/>
    </row>
    <row r="127" spans="1:13" s="135" customFormat="1" ht="12.75">
      <c r="A127" s="136"/>
      <c r="L127" s="137"/>
      <c r="M127" s="138"/>
    </row>
    <row r="128" spans="1:13" s="135" customFormat="1" ht="12.75">
      <c r="A128" s="136"/>
      <c r="L128" s="137"/>
      <c r="M128" s="138"/>
    </row>
    <row r="129" spans="1:13" s="135" customFormat="1" ht="12.75">
      <c r="A129" s="136"/>
      <c r="L129" s="137"/>
      <c r="M129" s="138"/>
    </row>
    <row r="130" spans="1:13" s="135" customFormat="1" ht="12.75">
      <c r="A130" s="136"/>
      <c r="L130" s="137"/>
      <c r="M130" s="138"/>
    </row>
    <row r="131" spans="1:13" s="135" customFormat="1" ht="12.75">
      <c r="A131" s="136"/>
      <c r="L131" s="137"/>
      <c r="M131" s="138"/>
    </row>
    <row r="132" spans="1:13" s="135" customFormat="1" ht="12.75">
      <c r="A132" s="136"/>
      <c r="L132" s="137"/>
      <c r="M132" s="138"/>
    </row>
    <row r="133" spans="1:13" s="135" customFormat="1" ht="12.75">
      <c r="A133" s="136"/>
      <c r="L133" s="137"/>
      <c r="M133" s="138"/>
    </row>
    <row r="134" spans="1:13" s="135" customFormat="1" ht="12.75">
      <c r="A134" s="136"/>
      <c r="L134" s="137"/>
      <c r="M134" s="138"/>
    </row>
    <row r="135" spans="1:13" s="135" customFormat="1" ht="12.75">
      <c r="A135" s="136"/>
      <c r="L135" s="137"/>
      <c r="M135" s="138"/>
    </row>
    <row r="136" spans="1:13" s="135" customFormat="1" ht="12.75">
      <c r="A136" s="136"/>
      <c r="L136" s="137"/>
      <c r="M136" s="138"/>
    </row>
    <row r="137" spans="1:13" s="135" customFormat="1" ht="12.75">
      <c r="A137" s="136"/>
      <c r="L137" s="137"/>
      <c r="M137" s="138"/>
    </row>
    <row r="138" spans="1:13" s="135" customFormat="1" ht="12.75">
      <c r="A138" s="136"/>
      <c r="L138" s="137"/>
      <c r="M138" s="138"/>
    </row>
    <row r="139" spans="1:13" s="135" customFormat="1" ht="12.75">
      <c r="A139" s="136"/>
      <c r="L139" s="137"/>
      <c r="M139" s="138"/>
    </row>
    <row r="140" spans="1:13" s="135" customFormat="1" ht="12.75">
      <c r="A140" s="136"/>
      <c r="L140" s="137"/>
      <c r="M140" s="138"/>
    </row>
    <row r="141" spans="1:13" s="135" customFormat="1" ht="12.75">
      <c r="A141" s="136"/>
      <c r="L141" s="137"/>
      <c r="M141" s="138"/>
    </row>
    <row r="142" spans="1:13" s="135" customFormat="1" ht="12.75">
      <c r="A142" s="136"/>
      <c r="L142" s="137"/>
      <c r="M142" s="138"/>
    </row>
    <row r="143" spans="1:13" s="135" customFormat="1" ht="12.75">
      <c r="A143" s="136"/>
      <c r="L143" s="137"/>
      <c r="M143" s="138"/>
    </row>
    <row r="144" spans="1:13" s="135" customFormat="1" ht="12.75">
      <c r="A144" s="136"/>
      <c r="L144" s="137"/>
      <c r="M144" s="138"/>
    </row>
    <row r="145" spans="1:13" s="135" customFormat="1" ht="12.75">
      <c r="A145" s="136"/>
      <c r="L145" s="137"/>
      <c r="M145" s="138"/>
    </row>
    <row r="146" spans="1:13" s="135" customFormat="1" ht="12.75">
      <c r="A146" s="136"/>
      <c r="L146" s="137"/>
      <c r="M146" s="138"/>
    </row>
    <row r="147" spans="1:13" s="135" customFormat="1" ht="12.75">
      <c r="A147" s="136"/>
      <c r="L147" s="137"/>
      <c r="M147" s="138"/>
    </row>
    <row r="148" spans="1:13" s="135" customFormat="1" ht="12.75">
      <c r="A148" s="136"/>
      <c r="L148" s="137"/>
      <c r="M148" s="138"/>
    </row>
    <row r="149" spans="1:13" s="135" customFormat="1" ht="12.75">
      <c r="A149" s="136"/>
      <c r="L149" s="137"/>
      <c r="M149" s="138"/>
    </row>
    <row r="150" spans="1:13" s="135" customFormat="1" ht="12.75">
      <c r="A150" s="136"/>
      <c r="L150" s="137"/>
      <c r="M150" s="138"/>
    </row>
    <row r="151" spans="1:13" s="135" customFormat="1" ht="12.75">
      <c r="A151" s="136"/>
      <c r="L151" s="137"/>
      <c r="M151" s="138"/>
    </row>
    <row r="152" spans="1:13" s="135" customFormat="1" ht="12.75">
      <c r="A152" s="136"/>
      <c r="L152" s="137"/>
      <c r="M152" s="138"/>
    </row>
    <row r="153" spans="1:13" s="135" customFormat="1" ht="12.75">
      <c r="A153" s="136"/>
      <c r="L153" s="137"/>
      <c r="M153" s="138"/>
    </row>
    <row r="154" spans="1:13" s="135" customFormat="1" ht="12.75">
      <c r="A154" s="136"/>
      <c r="L154" s="137"/>
      <c r="M154" s="138"/>
    </row>
    <row r="155" spans="1:13" s="135" customFormat="1" ht="12.75">
      <c r="A155" s="136"/>
      <c r="L155" s="137"/>
      <c r="M155" s="138"/>
    </row>
    <row r="156" spans="1:13" s="135" customFormat="1" ht="12.75">
      <c r="A156" s="136"/>
      <c r="L156" s="137"/>
      <c r="M156" s="138"/>
    </row>
    <row r="157" spans="1:13" s="135" customFormat="1" ht="12.75">
      <c r="A157" s="136"/>
      <c r="L157" s="137"/>
      <c r="M157" s="138"/>
    </row>
    <row r="158" spans="1:13" s="135" customFormat="1" ht="12.75">
      <c r="A158" s="136"/>
      <c r="L158" s="137"/>
      <c r="M158" s="138"/>
    </row>
    <row r="159" spans="1:13" s="135" customFormat="1" ht="12.75">
      <c r="A159" s="136"/>
      <c r="L159" s="137"/>
      <c r="M159" s="138"/>
    </row>
    <row r="160" spans="1:13" s="135" customFormat="1" ht="12.75">
      <c r="A160" s="136"/>
      <c r="L160" s="137"/>
      <c r="M160" s="138"/>
    </row>
    <row r="161" spans="1:13" s="135" customFormat="1" ht="12.75">
      <c r="A161" s="136"/>
      <c r="L161" s="137"/>
      <c r="M161" s="138"/>
    </row>
    <row r="162" spans="1:13" s="135" customFormat="1" ht="12.75">
      <c r="A162" s="136"/>
      <c r="L162" s="137"/>
      <c r="M162" s="138"/>
    </row>
    <row r="163" spans="1:13" s="135" customFormat="1" ht="12.75">
      <c r="A163" s="136"/>
      <c r="L163" s="137"/>
      <c r="M163" s="138"/>
    </row>
    <row r="164" spans="1:13" s="135" customFormat="1" ht="12.75">
      <c r="A164" s="136"/>
      <c r="L164" s="137"/>
      <c r="M164" s="138"/>
    </row>
    <row r="165" spans="1:13" s="135" customFormat="1" ht="12.75">
      <c r="A165" s="136"/>
      <c r="L165" s="137"/>
      <c r="M165" s="138"/>
    </row>
    <row r="166" spans="1:13" s="135" customFormat="1" ht="12.75">
      <c r="A166" s="136"/>
      <c r="L166" s="137"/>
      <c r="M166" s="138"/>
    </row>
    <row r="167" spans="1:13" s="135" customFormat="1" ht="12.75">
      <c r="A167" s="136"/>
      <c r="L167" s="137"/>
      <c r="M167" s="138"/>
    </row>
    <row r="168" spans="1:13" s="135" customFormat="1" ht="12.75">
      <c r="A168" s="136"/>
      <c r="L168" s="137"/>
      <c r="M168" s="138"/>
    </row>
    <row r="169" spans="1:13" s="135" customFormat="1" ht="12.75">
      <c r="A169" s="136"/>
      <c r="L169" s="137"/>
      <c r="M169" s="138"/>
    </row>
    <row r="170" spans="1:13" s="135" customFormat="1" ht="12.75">
      <c r="A170" s="136"/>
      <c r="L170" s="137"/>
      <c r="M170" s="138"/>
    </row>
    <row r="171" spans="1:13" s="135" customFormat="1" ht="12.75">
      <c r="A171" s="136"/>
      <c r="L171" s="137"/>
      <c r="M171" s="138"/>
    </row>
    <row r="172" spans="1:13" s="135" customFormat="1" ht="12.75">
      <c r="A172" s="136"/>
      <c r="L172" s="137"/>
      <c r="M172" s="138"/>
    </row>
    <row r="173" spans="1:13" s="135" customFormat="1" ht="12.75">
      <c r="A173" s="136"/>
      <c r="L173" s="137"/>
      <c r="M173" s="138"/>
    </row>
    <row r="174" spans="1:13" s="135" customFormat="1" ht="12.75">
      <c r="A174" s="136"/>
      <c r="L174" s="137"/>
      <c r="M174" s="138"/>
    </row>
    <row r="175" spans="1:13" s="135" customFormat="1" ht="12.75">
      <c r="A175" s="136"/>
      <c r="L175" s="137"/>
      <c r="M175" s="138"/>
    </row>
  </sheetData>
  <sheetProtection/>
  <mergeCells count="244">
    <mergeCell ref="L113:L114"/>
    <mergeCell ref="H113:H114"/>
    <mergeCell ref="I113:I114"/>
    <mergeCell ref="J113:J114"/>
    <mergeCell ref="K113:K114"/>
    <mergeCell ref="K109:K110"/>
    <mergeCell ref="L109:L110"/>
    <mergeCell ref="H109:H110"/>
    <mergeCell ref="I109:I110"/>
    <mergeCell ref="J109:J110"/>
    <mergeCell ref="A113:A116"/>
    <mergeCell ref="C113:C116"/>
    <mergeCell ref="D113:D116"/>
    <mergeCell ref="E113:E116"/>
    <mergeCell ref="F113:F114"/>
    <mergeCell ref="G113:G114"/>
    <mergeCell ref="A109:A112"/>
    <mergeCell ref="C109:C112"/>
    <mergeCell ref="D109:D112"/>
    <mergeCell ref="E109:E112"/>
    <mergeCell ref="F109:F110"/>
    <mergeCell ref="G109:G110"/>
    <mergeCell ref="A105:A108"/>
    <mergeCell ref="C105:C108"/>
    <mergeCell ref="D105:D108"/>
    <mergeCell ref="E105:E108"/>
    <mergeCell ref="F105:F106"/>
    <mergeCell ref="G105:G106"/>
    <mergeCell ref="H101:H102"/>
    <mergeCell ref="I101:I102"/>
    <mergeCell ref="J101:J102"/>
    <mergeCell ref="K101:K102"/>
    <mergeCell ref="L101:L102"/>
    <mergeCell ref="J105:J106"/>
    <mergeCell ref="K105:K106"/>
    <mergeCell ref="L105:L106"/>
    <mergeCell ref="H105:H106"/>
    <mergeCell ref="I105:I106"/>
    <mergeCell ref="A101:A104"/>
    <mergeCell ref="C101:C104"/>
    <mergeCell ref="D101:D104"/>
    <mergeCell ref="E101:E104"/>
    <mergeCell ref="F101:F102"/>
    <mergeCell ref="G101:G102"/>
    <mergeCell ref="A98:A100"/>
    <mergeCell ref="C98:C100"/>
    <mergeCell ref="D98:D100"/>
    <mergeCell ref="E98:E100"/>
    <mergeCell ref="A95:A97"/>
    <mergeCell ref="C95:C97"/>
    <mergeCell ref="D95:D97"/>
    <mergeCell ref="E95:E97"/>
    <mergeCell ref="A92:A94"/>
    <mergeCell ref="C92:C94"/>
    <mergeCell ref="D92:D94"/>
    <mergeCell ref="E92:E94"/>
    <mergeCell ref="A89:A91"/>
    <mergeCell ref="C89:C91"/>
    <mergeCell ref="D89:D91"/>
    <mergeCell ref="E89:E91"/>
    <mergeCell ref="A85:A88"/>
    <mergeCell ref="C85:C88"/>
    <mergeCell ref="D85:D88"/>
    <mergeCell ref="E85:E88"/>
    <mergeCell ref="F85:F86"/>
    <mergeCell ref="G85:G86"/>
    <mergeCell ref="K81:K82"/>
    <mergeCell ref="L81:L82"/>
    <mergeCell ref="G81:G82"/>
    <mergeCell ref="H81:H82"/>
    <mergeCell ref="I85:I86"/>
    <mergeCell ref="J85:J86"/>
    <mergeCell ref="K85:K86"/>
    <mergeCell ref="L85:L86"/>
    <mergeCell ref="H85:H86"/>
    <mergeCell ref="J81:J82"/>
    <mergeCell ref="A81:A84"/>
    <mergeCell ref="C81:C84"/>
    <mergeCell ref="D81:D84"/>
    <mergeCell ref="E81:E84"/>
    <mergeCell ref="F81:F82"/>
    <mergeCell ref="I81:I82"/>
    <mergeCell ref="J77:J78"/>
    <mergeCell ref="K77:K78"/>
    <mergeCell ref="L77:L78"/>
    <mergeCell ref="A77:A80"/>
    <mergeCell ref="C77:C80"/>
    <mergeCell ref="D77:D80"/>
    <mergeCell ref="E77:E80"/>
    <mergeCell ref="F77:F78"/>
    <mergeCell ref="G77:G78"/>
    <mergeCell ref="H77:H78"/>
    <mergeCell ref="K73:K74"/>
    <mergeCell ref="A73:A76"/>
    <mergeCell ref="C73:C76"/>
    <mergeCell ref="D73:D76"/>
    <mergeCell ref="E73:E76"/>
    <mergeCell ref="F73:F74"/>
    <mergeCell ref="G73:G74"/>
    <mergeCell ref="I77:I78"/>
    <mergeCell ref="J69:J70"/>
    <mergeCell ref="K69:K70"/>
    <mergeCell ref="L69:L70"/>
    <mergeCell ref="H69:H70"/>
    <mergeCell ref="I69:I70"/>
    <mergeCell ref="L73:L74"/>
    <mergeCell ref="H73:H74"/>
    <mergeCell ref="I73:I74"/>
    <mergeCell ref="J73:J74"/>
    <mergeCell ref="A69:A72"/>
    <mergeCell ref="C69:C72"/>
    <mergeCell ref="D69:D72"/>
    <mergeCell ref="E69:E72"/>
    <mergeCell ref="F69:F70"/>
    <mergeCell ref="G69:G70"/>
    <mergeCell ref="A66:A68"/>
    <mergeCell ref="C66:C68"/>
    <mergeCell ref="D66:D68"/>
    <mergeCell ref="E66:E68"/>
    <mergeCell ref="B63:E63"/>
    <mergeCell ref="B64:E64"/>
    <mergeCell ref="B65:E65"/>
    <mergeCell ref="J59:J60"/>
    <mergeCell ref="K59:K60"/>
    <mergeCell ref="A59:A62"/>
    <mergeCell ref="C59:C62"/>
    <mergeCell ref="D59:D62"/>
    <mergeCell ref="E59:E62"/>
    <mergeCell ref="F59:F60"/>
    <mergeCell ref="G55:G56"/>
    <mergeCell ref="G59:G60"/>
    <mergeCell ref="K55:K56"/>
    <mergeCell ref="L55:L56"/>
    <mergeCell ref="H55:H56"/>
    <mergeCell ref="I55:I56"/>
    <mergeCell ref="J55:J56"/>
    <mergeCell ref="L59:L60"/>
    <mergeCell ref="H59:H60"/>
    <mergeCell ref="I59:I60"/>
    <mergeCell ref="J51:J52"/>
    <mergeCell ref="K51:K52"/>
    <mergeCell ref="L51:L52"/>
    <mergeCell ref="G51:G52"/>
    <mergeCell ref="H51:H52"/>
    <mergeCell ref="A55:A58"/>
    <mergeCell ref="C55:C58"/>
    <mergeCell ref="D55:D58"/>
    <mergeCell ref="E55:E58"/>
    <mergeCell ref="F55:F56"/>
    <mergeCell ref="A51:A54"/>
    <mergeCell ref="C51:C54"/>
    <mergeCell ref="D51:D54"/>
    <mergeCell ref="E51:E54"/>
    <mergeCell ref="F51:F52"/>
    <mergeCell ref="I51:I52"/>
    <mergeCell ref="J43:J44"/>
    <mergeCell ref="D49:D50"/>
    <mergeCell ref="K43:K44"/>
    <mergeCell ref="L43:L44"/>
    <mergeCell ref="H43:H44"/>
    <mergeCell ref="I43:I44"/>
    <mergeCell ref="F43:F44"/>
    <mergeCell ref="G43:G44"/>
    <mergeCell ref="A43:A50"/>
    <mergeCell ref="C43:C50"/>
    <mergeCell ref="D43:D46"/>
    <mergeCell ref="E43:E50"/>
    <mergeCell ref="D47:D48"/>
    <mergeCell ref="A35:A42"/>
    <mergeCell ref="C35:C42"/>
    <mergeCell ref="D35:D38"/>
    <mergeCell ref="E35:E42"/>
    <mergeCell ref="D39:D40"/>
    <mergeCell ref="D41:D42"/>
    <mergeCell ref="L31:L32"/>
    <mergeCell ref="H31:H32"/>
    <mergeCell ref="I31:I32"/>
    <mergeCell ref="J31:J32"/>
    <mergeCell ref="K31:K32"/>
    <mergeCell ref="H35:H36"/>
    <mergeCell ref="I35:I36"/>
    <mergeCell ref="G35:G36"/>
    <mergeCell ref="J35:J36"/>
    <mergeCell ref="K35:K36"/>
    <mergeCell ref="L35:L36"/>
    <mergeCell ref="A31:A34"/>
    <mergeCell ref="C31:C34"/>
    <mergeCell ref="D31:D34"/>
    <mergeCell ref="E31:E34"/>
    <mergeCell ref="F31:F32"/>
    <mergeCell ref="G31:G32"/>
    <mergeCell ref="F35:F36"/>
    <mergeCell ref="A27:A30"/>
    <mergeCell ref="C27:C30"/>
    <mergeCell ref="D27:D30"/>
    <mergeCell ref="E27:E30"/>
    <mergeCell ref="F27:F28"/>
    <mergeCell ref="G27:G28"/>
    <mergeCell ref="K23:K24"/>
    <mergeCell ref="L23:L24"/>
    <mergeCell ref="G23:G24"/>
    <mergeCell ref="H23:H24"/>
    <mergeCell ref="H27:H28"/>
    <mergeCell ref="I27:I28"/>
    <mergeCell ref="J27:J28"/>
    <mergeCell ref="K27:K28"/>
    <mergeCell ref="L27:L28"/>
    <mergeCell ref="J23:J24"/>
    <mergeCell ref="A23:A26"/>
    <mergeCell ref="C23:C26"/>
    <mergeCell ref="D23:D26"/>
    <mergeCell ref="E23:E26"/>
    <mergeCell ref="F23:F24"/>
    <mergeCell ref="I23:I24"/>
    <mergeCell ref="H19:H20"/>
    <mergeCell ref="I19:I20"/>
    <mergeCell ref="J19:J20"/>
    <mergeCell ref="K19:K20"/>
    <mergeCell ref="L19:L20"/>
    <mergeCell ref="F19:F20"/>
    <mergeCell ref="G19:G20"/>
    <mergeCell ref="B17:E17"/>
    <mergeCell ref="B18:E18"/>
    <mergeCell ref="A19:A22"/>
    <mergeCell ref="C19:C22"/>
    <mergeCell ref="D19:D22"/>
    <mergeCell ref="E19:E22"/>
    <mergeCell ref="B14:E14"/>
    <mergeCell ref="B15:E15"/>
    <mergeCell ref="B16:E16"/>
    <mergeCell ref="B13:E13"/>
    <mergeCell ref="B10:E10"/>
    <mergeCell ref="B11:E11"/>
    <mergeCell ref="B12:E12"/>
    <mergeCell ref="D7:D8"/>
    <mergeCell ref="E7:E8"/>
    <mergeCell ref="F7:F8"/>
    <mergeCell ref="G7:K7"/>
    <mergeCell ref="L7:L8"/>
    <mergeCell ref="A5:K5"/>
    <mergeCell ref="A6:K6"/>
    <mergeCell ref="A7:A8"/>
    <mergeCell ref="B7:B8"/>
    <mergeCell ref="C7:C8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scale="39" r:id="rId1"/>
  <headerFooter alignWithMargins="0">
    <oddFooter>&amp;CStrona &amp;P</oddFooter>
  </headerFooter>
  <rowBreaks count="6" manualBreakCount="6">
    <brk id="34" max="15" man="1"/>
    <brk id="62" max="15" man="1"/>
    <brk id="88" max="11" man="1"/>
    <brk id="116" max="15" man="1"/>
    <brk id="182" max="15" man="1"/>
    <brk id="413" max="1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2011-11-21T10:27:45Z</cp:lastPrinted>
  <dcterms:created xsi:type="dcterms:W3CDTF">1997-02-26T13:46:56Z</dcterms:created>
  <dcterms:modified xsi:type="dcterms:W3CDTF">2012-02-01T10:05:06Z</dcterms:modified>
  <cp:category/>
  <cp:version/>
  <cp:contentType/>
  <cp:contentStatus/>
</cp:coreProperties>
</file>