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'Arkusz1'!$A$1:$K$118</definedName>
    <definedName name="_xlnm.Print_Titles" localSheetId="0">'Arkusz1'!$7:$10</definedName>
  </definedNames>
  <calcPr fullCalcOnLoad="1"/>
</workbook>
</file>

<file path=xl/sharedStrings.xml><?xml version="1.0" encoding="utf-8"?>
<sst xmlns="http://schemas.openxmlformats.org/spreadsheetml/2006/main" count="180" uniqueCount="96">
  <si>
    <t>Załącznik nr 2</t>
  </si>
  <si>
    <t>Rady Powiatu Brzeskiego</t>
  </si>
  <si>
    <t>Wykaz przedsięwzięć do WPF na lata 2011-2016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</si>
  <si>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</si>
  <si>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</si>
  <si>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</si>
  <si>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</si>
  <si>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</si>
  <si>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</si>
  <si>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</si>
  <si>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</si>
  <si>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</si>
  <si>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</si>
  <si>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</si>
  <si>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</si>
  <si>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</si>
  <si>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</si>
  <si>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</si>
  <si>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t>2009-2012</t>
  </si>
  <si>
    <t>2009-2015</t>
  </si>
  <si>
    <t>2007-2012</t>
  </si>
  <si>
    <t>Starostwo Powiatowe               w Brzegu</t>
  </si>
  <si>
    <t>2009-2011</t>
  </si>
  <si>
    <t>Gmina Kedzierzyn - Koźle                 Starostwo Powiatowe</t>
  </si>
  <si>
    <t>2010-2011</t>
  </si>
  <si>
    <t>Starostwo Powiatowe                                                w Brzegu</t>
  </si>
  <si>
    <t>Starostwo Powiatowe                                                        w Brzegu</t>
  </si>
  <si>
    <t>2010-2012</t>
  </si>
  <si>
    <t>Zespół Szkół Rolniczych w Żłobiźnie</t>
  </si>
  <si>
    <t>Starostwo Powiatowe                                                 w Brzegu</t>
  </si>
  <si>
    <t>2007-2011</t>
  </si>
  <si>
    <t>Starostwo Powiatowe                    w Brzegu</t>
  </si>
  <si>
    <t>Powiatowe Centrum Pomocy Rodzinie                                             w Brzegu</t>
  </si>
  <si>
    <t>2008-2013</t>
  </si>
  <si>
    <t>Powiatowe Centrum Pomocy Rodzinie                                          w Brzegu</t>
  </si>
  <si>
    <t>b)</t>
  </si>
  <si>
    <t>programy, projekty lub zadania pozostałe (razem)</t>
  </si>
  <si>
    <t>Starostwo Powiatowe                                                       w Brzegu</t>
  </si>
  <si>
    <t>2011-2016</t>
  </si>
  <si>
    <t>2010-2014</t>
  </si>
  <si>
    <t xml:space="preserve">- wydatki majątkowe </t>
  </si>
  <si>
    <t>2011-2012</t>
  </si>
  <si>
    <t>2011-2013</t>
  </si>
  <si>
    <t>2013-2015</t>
  </si>
  <si>
    <t>2013-2016</t>
  </si>
  <si>
    <t>Starostwo Powiatowe                                          w Brzegu</t>
  </si>
  <si>
    <t>2015-2016</t>
  </si>
  <si>
    <t>Starostwo Powiatowe                                      w Brzegu</t>
  </si>
  <si>
    <r>
      <t>Program: RPO WO 2007-20013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"Rewitalizacja budynku byłego internatu Zespołu Szkół Ekonomicznych przy ul. Wyszyńskiego 23 w Brzegu na funkcje turystyczne"</t>
    </r>
  </si>
  <si>
    <t>Zarząd Dróg Powiatowych                  w Brzegu</t>
  </si>
  <si>
    <r>
      <t>Program: Pomoc techniczna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"Funkcjonowanie sieci Punktów Informacyjnych o Funduszach Europejskich"</t>
    </r>
  </si>
  <si>
    <t>Starostwo Powiatowe                  w Brzegu</t>
  </si>
  <si>
    <r>
      <t>Program: RPO     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"E-Urząd - elektroniczna platforma usług dla mieszkańców Powiatu Brzeskiego"</t>
    </r>
  </si>
  <si>
    <t>Starostwo Powiatowe                 w Brzegu</t>
  </si>
  <si>
    <r>
      <t>Program: RPO WO 2007-2013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"Podniesienie umiejętności i kwalifikacji urzędników z powiatów brzeskiego i nyskiego, w celu poprawy jakości obsługi klienta i inwestora"</t>
    </r>
  </si>
  <si>
    <r>
      <t>Program: PO KL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"Sprawny Samorząd. Wdrażanie usprawnień w zarządzaniu jednostką samorządu terytorialnego w 10 urzędach gmin i 2 starostwach powiatowych z terenu województwa opolskiego i śląskiego"</t>
    </r>
  </si>
  <si>
    <r>
      <t>Program: PO KL     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"Wysokie kwalifikacje nauczycieli inwestycją w lepszą przyszłość młodzieży" </t>
    </r>
  </si>
  <si>
    <t>Starostwo Powiatowe                            w Brzegu</t>
  </si>
  <si>
    <r>
      <t>Program: PO KL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"Sapere aude - odważ się być mądrym" </t>
    </r>
  </si>
  <si>
    <t>Starostwo Powiatowe                     w Brzegu</t>
  </si>
  <si>
    <r>
      <t>Program: RPO WO 2007-2013</t>
    </r>
    <r>
      <rPr>
        <b/>
        <sz val="12"/>
        <rFont val="Arial CE"/>
        <family val="0"/>
      </rPr>
      <t xml:space="preserve">                                                                                                           </t>
    </r>
    <r>
      <rPr>
        <sz val="12"/>
        <rFont val="Arial CE"/>
        <family val="0"/>
      </rPr>
      <t>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"Opolska e-Szkoła, szkołą ku przyszłości" </t>
    </r>
  </si>
  <si>
    <r>
      <t>Program: PO KL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"Nakręć się na przyszłość" </t>
    </r>
  </si>
  <si>
    <r>
      <t>Program: LEONARDO DA VINCI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"Zdobywamy doświadczenie zawodowe za granicą"</t>
    </r>
  </si>
  <si>
    <t>Zespół Szkół Rolniczych                      w Żłobiźnie</t>
  </si>
  <si>
    <r>
      <t>Program: RPO WO 2007-2013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"Wykorzystanie energii słonecznej przy modernizacji budynków Brzeskiego Centrum Medycznego w Brzegu"</t>
    </r>
  </si>
  <si>
    <r>
      <t>Program: PO KL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"Program zajęć dodatkowych wspierających rozwój kompetencji kluczowych uczniów szkół gimnazjalnych województwa opolskiego w roku szkolnym 2010/2011"</t>
    </r>
  </si>
  <si>
    <r>
      <t>Program: PO KL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"Program zajęć dodatkowych wspierających rozwój kompetencji kluczowych uczniów szkół gimnazjalnych województwa opolskiego w roku szkolnym 2010/2011"</t>
    </r>
  </si>
  <si>
    <t>Specjalny Ośrodek Szkolno - Wychowawczy                w Grodkowie</t>
  </si>
  <si>
    <r>
      <t>Program: PO KL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"Program zajęć dodatkowych wspierających rozwój kompetencji kluczowych uczniów szkół gimnazjalnych województwa opolskiego w roku szkolnym 2010/2011"</t>
    </r>
  </si>
  <si>
    <r>
      <t>Program: PO KL  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"Aktywizacja zawodowa i społeczna wychowanków placówek opiekuńczo-wychowawczych i osób niepełnosprawnych"</t>
    </r>
  </si>
  <si>
    <r>
      <t>Program: PO KL                                                                                                                         Projekt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"Kwalifikacje i Staż - Pracę Masz"</t>
    </r>
  </si>
  <si>
    <r>
      <t xml:space="preserve">Zadanie pn. </t>
    </r>
    <r>
      <rPr>
        <b/>
        <i/>
        <sz val="12"/>
        <rFont val="Arial CE"/>
        <family val="0"/>
      </rPr>
      <t>"Wypłata ekwiwalentów za zalesienie gruntów"</t>
    </r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</si>
  <si>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"Przebudowa wraz z budową infrastruktury drogi powiatowej nr 1174 O i 1175 O Łukowice Brzeskie - Brzeg"</t>
    </r>
  </si>
  <si>
    <t xml:space="preserve">Zarząd Dróg Powiatowych                    w Brzegu 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</si>
  <si>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"Przebudowa wraz z budową infrastruktury drogi powiatowej nr 1518 O Wójtowice - Jaszów"</t>
    </r>
  </si>
  <si>
    <t>Zarząd Dróg Powiatowych                    w Brzegu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</si>
  <si>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"Odbudowa mostu w ciągu drogi powiatowej nr 1507 O na rzece Nysa Kłodzka w miejscowości Głębocko"</t>
    </r>
  </si>
  <si>
    <t xml:space="preserve">Zarząd Dróg Powiatowych                  w Brzegu 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</si>
  <si>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"Budowa chodników w m. Myśliborzyce (DP nr 1167 O) i Błota (DP nr 1169 O)"</t>
    </r>
  </si>
  <si>
    <t xml:space="preserve">Zarząd Dróg Powiatowych                       w Brzegu 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</si>
  <si>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"Budowa chodników wraz z odwodnieniem przy drogach powiatowych na terenie miasta i gminy Grodków"</t>
    </r>
  </si>
  <si>
    <t xml:space="preserve">Zarząd Dróg Powiatowych                                  w Brzegu 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</si>
  <si>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>"Remont drogi powiatowej nr 1172 O Brzeg - Lipki"</t>
    </r>
  </si>
  <si>
    <t xml:space="preserve">Zarząd Dróg Powiatowych                        w Brzegu </t>
  </si>
  <si>
    <r>
      <t>Zadanie pn.</t>
    </r>
    <r>
      <rPr>
        <b/>
        <i/>
        <sz val="12"/>
        <rFont val="Arial CE"/>
        <family val="0"/>
      </rPr>
      <t xml:space="preserve"> "Modernizacja ewidencji gruntów i budynków gminy Grodków - obszar wiejski"</t>
    </r>
  </si>
  <si>
    <r>
      <t>Zadanie pn.</t>
    </r>
    <r>
      <rPr>
        <b/>
        <i/>
        <sz val="12"/>
        <rFont val="Arial CE"/>
        <family val="0"/>
      </rPr>
      <t xml:space="preserve"> "Przekształcenie mapy zasadniczej do postaci cyfrowej i utworzenie baz danych"</t>
    </r>
  </si>
  <si>
    <r>
      <t>Zadanie pn.</t>
    </r>
    <r>
      <rPr>
        <b/>
        <i/>
        <sz val="12"/>
        <rFont val="Arial CE"/>
        <family val="0"/>
      </rPr>
      <t xml:space="preserve"> "Elektroniczna archiwizacja materiałów powiatowego zasobu geodezyjnego i kartograficznego - zasobu bazowego i użytkowego"</t>
    </r>
  </si>
  <si>
    <r>
      <t>Zadanie pn.</t>
    </r>
    <r>
      <rPr>
        <b/>
        <i/>
        <sz val="12"/>
        <rFont val="Arial CE"/>
        <family val="0"/>
      </rPr>
      <t xml:space="preserve"> "Modernizacja geodezyjnej osnowy szczegółowej poziomej i wysokościowej"</t>
    </r>
  </si>
  <si>
    <r>
      <t>Zadanie pn.</t>
    </r>
    <r>
      <rPr>
        <b/>
        <i/>
        <sz val="12"/>
        <rFont val="Arial CE"/>
        <family val="0"/>
      </rPr>
      <t xml:space="preserve"> "Termomodernizacja budynku Zespołu Szkół Specjalnych w Brzegu ul. Mossora 4"</t>
    </r>
  </si>
  <si>
    <t>Zespół Szkół Specjalnych                                          w Brzegu</t>
  </si>
  <si>
    <t>2011-2014</t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</si>
  <si>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"Termomodernizacja obiektu Zespołu Szkół Zawodowych nr 1 w Brzegu" </t>
    </r>
  </si>
  <si>
    <r>
      <t>Zadanie pn.</t>
    </r>
    <r>
      <rPr>
        <b/>
        <sz val="12"/>
        <rFont val="Arial CE"/>
        <family val="0"/>
      </rPr>
      <t xml:space="preserve"> </t>
    </r>
    <r>
      <rPr>
        <b/>
        <i/>
        <sz val="12"/>
        <rFont val="Arial CE"/>
        <family val="0"/>
      </rPr>
      <t xml:space="preserve">"Termomodernizacja obiektu budynku Zakładu Opieki Leczniczej w Brzegu ul. Mossora 1" </t>
    </r>
  </si>
  <si>
    <r>
      <t>Zadanie pn.</t>
    </r>
    <r>
      <rPr>
        <b/>
        <i/>
        <sz val="12"/>
        <rFont val="Arial CE"/>
        <family val="0"/>
      </rPr>
      <t>"Program Ochrony Środowiska i Plan Gospodarki Odpadami"</t>
    </r>
  </si>
  <si>
    <t>do uchwały nr XII/79/11</t>
  </si>
  <si>
    <t>z dnia 29 września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</si>
</sst>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sz val="12"/>
      <name val="Arial"/>
      <family val="0"/>
    </font>
    <font>
      <b/>
      <sz val="11"/>
      <name val="Arial CE"/>
      <family val="2"/>
    </font>
    <font>
      <i/>
      <sz val="12"/>
      <name val="Arial CE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5"/>
      <name val="Arial CE"/>
      <family val="0"/>
    </font>
    <font>
      <sz val="15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dashDot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ashDot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Dot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Dot"/>
      <top style="thin"/>
      <bottom style="medium"/>
    </border>
    <border>
      <left style="thin"/>
      <right style="medium"/>
      <top style="thin"/>
      <bottom style="medium"/>
    </border>
    <border>
      <left style="medium"/>
      <right style="dashDot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Dot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Dot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3" fontId="4" fillId="4" borderId="21" xfId="0" applyNumberFormat="1" applyFont="1" applyFill="1" applyBorder="1" applyAlignment="1">
      <alignment horizontal="right" vertical="center" wrapText="1"/>
    </xf>
    <xf numFmtId="3" fontId="4" fillId="4" borderId="4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49" fontId="5" fillId="0" borderId="32" xfId="0" applyNumberFormat="1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49" fontId="5" fillId="0" borderId="36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3" fontId="5" fillId="0" borderId="38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49" fontId="5" fillId="0" borderId="36" xfId="0" applyNumberFormat="1" applyFont="1" applyFill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49" fontId="7" fillId="0" borderId="36" xfId="0" applyNumberFormat="1" applyFont="1" applyFill="1" applyBorder="1" applyAlignment="1">
      <alignment vertical="center" wrapText="1"/>
    </xf>
    <xf numFmtId="0" fontId="7" fillId="0" borderId="37" xfId="0" applyFont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vertical="center" wrapText="1"/>
    </xf>
    <xf numFmtId="0" fontId="7" fillId="0" borderId="43" xfId="0" applyFont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49" fontId="7" fillId="0" borderId="4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3" fontId="5" fillId="0" borderId="40" xfId="0" applyNumberFormat="1" applyFont="1" applyFill="1" applyBorder="1" applyAlignment="1" quotePrefix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" fontId="7" fillId="0" borderId="4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3" fontId="7" fillId="0" borderId="6" xfId="0" applyNumberFormat="1" applyFont="1" applyBorder="1" applyAlignment="1" quotePrefix="1">
      <alignment horizontal="right" vertic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3" fontId="4" fillId="3" borderId="16" xfId="0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4" fillId="3" borderId="41" xfId="0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  <xf numFmtId="3" fontId="4" fillId="4" borderId="28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vertical="center" wrapText="1"/>
    </xf>
    <xf numFmtId="49" fontId="5" fillId="0" borderId="49" xfId="0" applyNumberFormat="1" applyFont="1" applyFill="1" applyBorder="1" applyAlignment="1">
      <alignment vertical="center" wrapText="1"/>
    </xf>
    <xf numFmtId="3" fontId="5" fillId="0" borderId="37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4" fillId="3" borderId="2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4" fillId="3" borderId="2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49" fontId="5" fillId="0" borderId="48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 vertical="center"/>
    </xf>
    <xf numFmtId="49" fontId="5" fillId="0" borderId="49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36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left" vertical="center"/>
    </xf>
    <xf numFmtId="49" fontId="5" fillId="0" borderId="49" xfId="0" applyNumberFormat="1" applyFont="1" applyFill="1" applyBorder="1" applyAlignment="1">
      <alignment horizontal="left" vertical="center" wrapText="1"/>
    </xf>
    <xf numFmtId="3" fontId="5" fillId="0" borderId="37" xfId="0" applyNumberFormat="1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3" fontId="5" fillId="0" borderId="29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0" fontId="7" fillId="0" borderId="37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 quotePrefix="1">
      <alignment horizontal="right" vertical="center"/>
    </xf>
    <xf numFmtId="3" fontId="4" fillId="3" borderId="13" xfId="0" applyNumberFormat="1" applyFont="1" applyFill="1" applyBorder="1" applyAlignment="1" quotePrefix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vertical="center" wrapText="1"/>
    </xf>
    <xf numFmtId="3" fontId="7" fillId="0" borderId="40" xfId="0" applyNumberFormat="1" applyFont="1" applyFill="1" applyBorder="1" applyAlignment="1">
      <alignment horizontal="right" vertical="center"/>
    </xf>
    <xf numFmtId="3" fontId="7" fillId="0" borderId="4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4" fillId="3" borderId="41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 vertical="center"/>
    </xf>
    <xf numFmtId="3" fontId="4" fillId="3" borderId="60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3" borderId="27" xfId="0" applyNumberFormat="1" applyFont="1" applyFill="1" applyBorder="1" applyAlignment="1">
      <alignment horizontal="right" vertical="center"/>
    </xf>
    <xf numFmtId="3" fontId="7" fillId="0" borderId="40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vertical="center"/>
    </xf>
    <xf numFmtId="49" fontId="4" fillId="0" borderId="36" xfId="0" applyNumberFormat="1" applyFont="1" applyFill="1" applyBorder="1" applyAlignment="1">
      <alignment vertical="center" wrapText="1"/>
    </xf>
    <xf numFmtId="3" fontId="7" fillId="0" borderId="61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55" xfId="0" applyNumberFormat="1" applyFont="1" applyFill="1" applyBorder="1" applyAlignment="1">
      <alignment horizontal="center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49" fontId="5" fillId="0" borderId="55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5" fillId="0" borderId="4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63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5" fillId="0" borderId="64" xfId="0" applyFont="1" applyFill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49" fontId="4" fillId="0" borderId="66" xfId="0" applyNumberFormat="1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vertical="center"/>
    </xf>
    <xf numFmtId="0" fontId="5" fillId="5" borderId="44" xfId="0" applyFont="1" applyFill="1" applyBorder="1" applyAlignment="1">
      <alignment vertical="center"/>
    </xf>
    <xf numFmtId="0" fontId="4" fillId="5" borderId="41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49" fontId="4" fillId="4" borderId="28" xfId="0" applyNumberFormat="1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3" fontId="4" fillId="3" borderId="41" xfId="0" applyNumberFormat="1" applyFont="1" applyFill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49" fontId="7" fillId="0" borderId="64" xfId="0" applyNumberFormat="1" applyFont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4" fillId="0" borderId="68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49" fontId="4" fillId="0" borderId="69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49" fontId="4" fillId="0" borderId="70" xfId="0" applyNumberFormat="1" applyFont="1" applyFill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4" fillId="5" borderId="4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3" borderId="20" xfId="0" applyFont="1" applyFill="1" applyBorder="1" applyAlignment="1">
      <alignment vertical="center"/>
    </xf>
    <xf numFmtId="0" fontId="4" fillId="3" borderId="68" xfId="0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49" fontId="4" fillId="0" borderId="24" xfId="0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49" fontId="4" fillId="4" borderId="68" xfId="0" applyNumberFormat="1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view="pageBreakPreview" zoomScale="75" zoomScaleSheetLayoutView="75" workbookViewId="0" topLeftCell="A70">
      <selection activeCell="A5" sqref="A5:K5"/>
    </sheetView>
  </sheetViews>
  <sheetFormatPr defaultColWidth="9.125" defaultRowHeight="12.75"/>
  <cols>
    <col min="1" max="1" width="4.375" style="8" customWidth="1"/>
    <col min="2" max="2" width="73.00390625" style="3" customWidth="1"/>
    <col min="3" max="3" width="27.875" style="3" customWidth="1"/>
    <col min="4" max="4" width="15.125" style="3" customWidth="1"/>
    <col min="5" max="6" width="20.75390625" style="3" customWidth="1"/>
    <col min="7" max="7" width="20.75390625" style="2" customWidth="1"/>
    <col min="8" max="11" width="20.75390625" style="3" customWidth="1"/>
    <col min="12" max="16384" width="9.125" style="3" customWidth="1"/>
  </cols>
  <sheetData>
    <row r="1" spans="1:11" ht="15">
      <c r="A1"/>
      <c r="B1"/>
      <c r="C1"/>
      <c r="D1"/>
      <c r="E1"/>
      <c r="F1"/>
      <c r="H1"/>
      <c r="I1"/>
      <c r="J1" s="253" t="s">
        <v>0</v>
      </c>
      <c r="K1"/>
    </row>
    <row r="2" spans="1:11" ht="13.5" customHeight="1">
      <c r="A2"/>
      <c r="B2" s="5"/>
      <c r="C2"/>
      <c r="D2"/>
      <c r="E2"/>
      <c r="F2"/>
      <c r="H2"/>
      <c r="I2"/>
      <c r="J2" s="253" t="s">
        <v>94</v>
      </c>
      <c r="K2"/>
    </row>
    <row r="3" spans="2:10" s="1" customFormat="1" ht="14.25" customHeight="1">
      <c r="B3" s="4"/>
      <c r="G3" s="2"/>
      <c r="J3" s="253" t="s">
        <v>1</v>
      </c>
    </row>
    <row r="4" spans="1:11" ht="12.75" customHeight="1">
      <c r="A4"/>
      <c r="B4"/>
      <c r="C4"/>
      <c r="D4"/>
      <c r="E4"/>
      <c r="F4"/>
      <c r="H4"/>
      <c r="I4"/>
      <c r="J4" s="253" t="s">
        <v>95</v>
      </c>
      <c r="K4"/>
    </row>
    <row r="5" spans="1:11" ht="19.5">
      <c r="A5" s="260" t="s">
        <v>2</v>
      </c>
      <c r="B5" s="260"/>
      <c r="C5" s="260"/>
      <c r="D5" s="260"/>
      <c r="E5" s="260"/>
      <c r="F5" s="260"/>
      <c r="G5" s="261"/>
      <c r="H5" s="261"/>
      <c r="I5" s="261"/>
      <c r="J5" s="261"/>
      <c r="K5" s="261"/>
    </row>
    <row r="6" spans="1:7" ht="14.25" customHeight="1" thickBot="1">
      <c r="A6" s="316"/>
      <c r="B6" s="316"/>
      <c r="C6" s="316"/>
      <c r="D6" s="316"/>
      <c r="E6" s="316"/>
      <c r="F6" s="316"/>
      <c r="G6" s="6"/>
    </row>
    <row r="7" spans="1:11" s="7" customFormat="1" ht="76.5" customHeight="1" thickBot="1">
      <c r="A7" s="310" t="s">
        <v>3</v>
      </c>
      <c r="B7" s="307" t="s">
        <v>4</v>
      </c>
      <c r="C7" s="313" t="s">
        <v>5</v>
      </c>
      <c r="D7" s="307" t="s">
        <v>6</v>
      </c>
      <c r="E7" s="276" t="s">
        <v>7</v>
      </c>
      <c r="F7" s="279" t="s">
        <v>8</v>
      </c>
      <c r="G7" s="280"/>
      <c r="H7" s="280"/>
      <c r="I7" s="280"/>
      <c r="J7" s="280"/>
      <c r="K7" s="281"/>
    </row>
    <row r="8" spans="1:11" s="7" customFormat="1" ht="12.75">
      <c r="A8" s="311"/>
      <c r="B8" s="308"/>
      <c r="C8" s="314"/>
      <c r="D8" s="308"/>
      <c r="E8" s="277"/>
      <c r="F8" s="282">
        <v>2011</v>
      </c>
      <c r="G8" s="282">
        <v>2012</v>
      </c>
      <c r="H8" s="282">
        <v>2013</v>
      </c>
      <c r="I8" s="282">
        <v>2014</v>
      </c>
      <c r="J8" s="282">
        <v>2015</v>
      </c>
      <c r="K8" s="282">
        <v>2016</v>
      </c>
    </row>
    <row r="9" spans="1:11" s="7" customFormat="1" ht="18.75" customHeight="1" thickBot="1">
      <c r="A9" s="312"/>
      <c r="B9" s="309"/>
      <c r="C9" s="315"/>
      <c r="D9" s="309"/>
      <c r="E9" s="278"/>
      <c r="F9" s="284"/>
      <c r="G9" s="283"/>
      <c r="H9" s="283"/>
      <c r="I9" s="283"/>
      <c r="J9" s="283"/>
      <c r="K9" s="283"/>
    </row>
    <row r="10" spans="1:11" s="7" customFormat="1" ht="12" customHeight="1" thickBot="1">
      <c r="A10" s="199">
        <v>1</v>
      </c>
      <c r="B10" s="200">
        <v>2</v>
      </c>
      <c r="C10" s="201">
        <v>3</v>
      </c>
      <c r="D10" s="202">
        <v>4</v>
      </c>
      <c r="E10" s="203">
        <v>5</v>
      </c>
      <c r="F10" s="204">
        <v>6</v>
      </c>
      <c r="G10" s="200">
        <v>7</v>
      </c>
      <c r="H10" s="200">
        <v>8</v>
      </c>
      <c r="I10" s="200">
        <v>9</v>
      </c>
      <c r="J10" s="200">
        <v>10</v>
      </c>
      <c r="K10" s="200">
        <v>11</v>
      </c>
    </row>
    <row r="11" spans="1:11" s="7" customFormat="1" ht="15.75">
      <c r="A11" s="9"/>
      <c r="B11" s="301" t="s">
        <v>9</v>
      </c>
      <c r="C11" s="302"/>
      <c r="D11" s="302"/>
      <c r="E11" s="10">
        <f>E14+E125+E131</f>
        <v>63039345</v>
      </c>
      <c r="F11" s="11">
        <f>F12+F13</f>
        <v>13451312</v>
      </c>
      <c r="G11" s="12">
        <f aca="true" t="shared" si="0" ref="G11:K12">G14+G125+G131</f>
        <v>18983372</v>
      </c>
      <c r="H11" s="12">
        <f t="shared" si="0"/>
        <v>11264700</v>
      </c>
      <c r="I11" s="12">
        <f t="shared" si="0"/>
        <v>9068950</v>
      </c>
      <c r="J11" s="13">
        <f t="shared" si="0"/>
        <v>924900</v>
      </c>
      <c r="K11" s="12">
        <f t="shared" si="0"/>
        <v>940100</v>
      </c>
    </row>
    <row r="12" spans="1:11" s="7" customFormat="1" ht="15.75">
      <c r="A12" s="9"/>
      <c r="B12" s="303" t="s">
        <v>10</v>
      </c>
      <c r="C12" s="304"/>
      <c r="D12" s="304"/>
      <c r="E12" s="14">
        <f>E15+E126+E132</f>
        <v>14685125</v>
      </c>
      <c r="F12" s="15">
        <f>F15</f>
        <v>3203697</v>
      </c>
      <c r="G12" s="16">
        <f t="shared" si="0"/>
        <v>1512950</v>
      </c>
      <c r="H12" s="16">
        <f t="shared" si="0"/>
        <v>1572700</v>
      </c>
      <c r="I12" s="16">
        <f t="shared" si="0"/>
        <v>798900</v>
      </c>
      <c r="J12" s="17">
        <f t="shared" si="0"/>
        <v>924900</v>
      </c>
      <c r="K12" s="16">
        <f t="shared" si="0"/>
        <v>940100</v>
      </c>
    </row>
    <row r="13" spans="1:11" s="7" customFormat="1" ht="16.5" thickBot="1">
      <c r="A13" s="18"/>
      <c r="B13" s="305" t="s">
        <v>11</v>
      </c>
      <c r="C13" s="306"/>
      <c r="D13" s="306"/>
      <c r="E13" s="19">
        <f>E16+E127</f>
        <v>48354220</v>
      </c>
      <c r="F13" s="20">
        <f>F16</f>
        <v>10247615</v>
      </c>
      <c r="G13" s="21">
        <f>G16+G127</f>
        <v>17470422</v>
      </c>
      <c r="H13" s="21">
        <f>H16+H127</f>
        <v>9692000</v>
      </c>
      <c r="I13" s="21">
        <f>I16+I127</f>
        <v>8270000</v>
      </c>
      <c r="J13" s="22">
        <f>J16+J127</f>
        <v>0</v>
      </c>
      <c r="K13" s="21">
        <f>K16+K127</f>
        <v>0</v>
      </c>
    </row>
    <row r="14" spans="1:11" s="7" customFormat="1" ht="15.75">
      <c r="A14" s="23" t="s">
        <v>12</v>
      </c>
      <c r="B14" s="317" t="s">
        <v>13</v>
      </c>
      <c r="C14" s="317"/>
      <c r="D14" s="318"/>
      <c r="E14" s="24">
        <f>E17+E71+E119</f>
        <v>63039345</v>
      </c>
      <c r="F14" s="25">
        <f>F15+F16</f>
        <v>13451312</v>
      </c>
      <c r="G14" s="10">
        <f aca="true" t="shared" si="1" ref="G14:K15">G17+G71+G119</f>
        <v>18983372</v>
      </c>
      <c r="H14" s="10">
        <f t="shared" si="1"/>
        <v>11264700</v>
      </c>
      <c r="I14" s="10">
        <f t="shared" si="1"/>
        <v>9068950</v>
      </c>
      <c r="J14" s="26">
        <f t="shared" si="1"/>
        <v>924900</v>
      </c>
      <c r="K14" s="10">
        <f t="shared" si="1"/>
        <v>940100</v>
      </c>
    </row>
    <row r="15" spans="1:11" s="7" customFormat="1" ht="15.75">
      <c r="A15" s="27"/>
      <c r="B15" s="319" t="s">
        <v>10</v>
      </c>
      <c r="C15" s="320"/>
      <c r="D15" s="321"/>
      <c r="E15" s="28">
        <f>E18+E72+E120</f>
        <v>14685125</v>
      </c>
      <c r="F15" s="29">
        <f>F18+F72</f>
        <v>3203697</v>
      </c>
      <c r="G15" s="30">
        <f t="shared" si="1"/>
        <v>1512950</v>
      </c>
      <c r="H15" s="30">
        <f t="shared" si="1"/>
        <v>1572700</v>
      </c>
      <c r="I15" s="30">
        <f t="shared" si="1"/>
        <v>798900</v>
      </c>
      <c r="J15" s="31">
        <f t="shared" si="1"/>
        <v>924900</v>
      </c>
      <c r="K15" s="30">
        <f t="shared" si="1"/>
        <v>940100</v>
      </c>
    </row>
    <row r="16" spans="1:11" s="7" customFormat="1" ht="15.75" customHeight="1" thickBot="1">
      <c r="A16" s="32"/>
      <c r="B16" s="322" t="s">
        <v>11</v>
      </c>
      <c r="C16" s="323"/>
      <c r="D16" s="324"/>
      <c r="E16" s="33">
        <f>E19+E73+E121</f>
        <v>48354220</v>
      </c>
      <c r="F16" s="34">
        <f>F19+F73</f>
        <v>10247615</v>
      </c>
      <c r="G16" s="35">
        <f>G19+G73+G121</f>
        <v>17470422</v>
      </c>
      <c r="H16" s="35">
        <f>H19+H73+H121</f>
        <v>9692000</v>
      </c>
      <c r="I16" s="35">
        <f>I19+I73+I121</f>
        <v>8270000</v>
      </c>
      <c r="J16" s="36">
        <f>J19+J73+J121</f>
        <v>0</v>
      </c>
      <c r="K16" s="35">
        <f>K19+K73</f>
        <v>0</v>
      </c>
    </row>
    <row r="17" spans="1:11" s="7" customFormat="1" ht="36" customHeight="1">
      <c r="A17" s="37" t="s">
        <v>14</v>
      </c>
      <c r="B17" s="325" t="s">
        <v>15</v>
      </c>
      <c r="C17" s="326"/>
      <c r="D17" s="326"/>
      <c r="E17" s="24">
        <f>E20+E23+E26+E29+E32+E35+E38+E41+E47+E50+E53+E56+E59+E62+E65+E68</f>
        <v>17865746</v>
      </c>
      <c r="F17" s="39">
        <f>F20+F23+F26+F29+F32+F35+F38+F41+F47+F50+F53+F56+F59+F62+F65+F68</f>
        <v>7111902</v>
      </c>
      <c r="G17" s="40">
        <f>G20+G23+G26+G29+G32+G35+G38+G41+G47+G50+G53+G56+G59+G62+G65+G68</f>
        <v>4559237</v>
      </c>
      <c r="H17" s="40">
        <f>H20+H23+H26+H29+H32+H35+H38+H41+H47+H50+H53+H56+H59+H62+H65+H68</f>
        <v>771000</v>
      </c>
      <c r="I17" s="41">
        <f>I20+I23+I26+I29+I32+I35+I38+I41+I47+50+I53+I56+I59+I62+I65+I68</f>
        <v>73050</v>
      </c>
      <c r="J17" s="40">
        <f>J20+J23+J26+J29+J32+J35+J38+J41+J47+J50+J53+J56+J59+J62+J65+J68</f>
        <v>38000</v>
      </c>
      <c r="K17" s="42">
        <f>K20+K23+K26+K29+K32+K35+K38+K41+K47+K50+K53+K56+K59+K62+K65+K68</f>
        <v>0</v>
      </c>
    </row>
    <row r="18" spans="1:11" s="7" customFormat="1" ht="16.5" customHeight="1">
      <c r="A18" s="27"/>
      <c r="B18" s="289" t="s">
        <v>16</v>
      </c>
      <c r="C18" s="290"/>
      <c r="D18" s="290"/>
      <c r="E18" s="28">
        <f aca="true" t="shared" si="2" ref="E18:K18">E21+E24+E27+E30+E33+E36+E39+E45+E48+E51+E54+E57+E60+E63+E66+E69</f>
        <v>7219717</v>
      </c>
      <c r="F18" s="15">
        <f t="shared" si="2"/>
        <v>2280097</v>
      </c>
      <c r="G18" s="44">
        <f t="shared" si="2"/>
        <v>966050</v>
      </c>
      <c r="H18" s="44">
        <f t="shared" si="2"/>
        <v>771000</v>
      </c>
      <c r="I18" s="45">
        <f t="shared" si="2"/>
        <v>73000</v>
      </c>
      <c r="J18" s="44">
        <f t="shared" si="2"/>
        <v>38000</v>
      </c>
      <c r="K18" s="46">
        <f t="shared" si="2"/>
        <v>0</v>
      </c>
    </row>
    <row r="19" spans="1:11" s="7" customFormat="1" ht="16.5" thickBot="1">
      <c r="A19" s="195"/>
      <c r="B19" s="274" t="s">
        <v>17</v>
      </c>
      <c r="C19" s="275"/>
      <c r="D19" s="275"/>
      <c r="E19" s="48">
        <f>E22+E25+E28+E31+E34+E40+E46+E49+E52+E55+E58+E61+E64+E67+E70</f>
        <v>10646029</v>
      </c>
      <c r="F19" s="20">
        <f aca="true" t="shared" si="3" ref="F19:K19">F22+F25+F28+F31+F34+F37+F40+F46+F49+F52+F55+F58+F61+F64+F67+F70</f>
        <v>4831805</v>
      </c>
      <c r="G19" s="49">
        <f t="shared" si="3"/>
        <v>3593187</v>
      </c>
      <c r="H19" s="49">
        <f t="shared" si="3"/>
        <v>0</v>
      </c>
      <c r="I19" s="50">
        <f t="shared" si="3"/>
        <v>0</v>
      </c>
      <c r="J19" s="49">
        <f t="shared" si="3"/>
        <v>0</v>
      </c>
      <c r="K19" s="51">
        <f t="shared" si="3"/>
        <v>0</v>
      </c>
    </row>
    <row r="20" spans="1:11" s="7" customFormat="1" ht="60.75">
      <c r="A20" s="205">
        <v>1</v>
      </c>
      <c r="B20" s="52" t="s">
        <v>48</v>
      </c>
      <c r="C20" s="257" t="s">
        <v>49</v>
      </c>
      <c r="D20" s="53" t="s">
        <v>18</v>
      </c>
      <c r="E20" s="24">
        <f>4341861</f>
        <v>4341861</v>
      </c>
      <c r="F20" s="54">
        <v>1000000</v>
      </c>
      <c r="G20" s="55">
        <f>3286861-200000</f>
        <v>3086861</v>
      </c>
      <c r="H20" s="56"/>
      <c r="I20" s="56"/>
      <c r="J20" s="57"/>
      <c r="K20" s="58"/>
    </row>
    <row r="21" spans="1:11" s="7" customFormat="1" ht="15.75">
      <c r="A21" s="206"/>
      <c r="B21" s="59" t="s">
        <v>10</v>
      </c>
      <c r="C21" s="259"/>
      <c r="D21" s="60"/>
      <c r="E21" s="28">
        <f>0</f>
        <v>0</v>
      </c>
      <c r="F21" s="61"/>
      <c r="G21" s="64"/>
      <c r="H21" s="65"/>
      <c r="I21" s="65"/>
      <c r="J21" s="66"/>
      <c r="K21" s="65"/>
    </row>
    <row r="22" spans="1:11" s="7" customFormat="1" ht="15.75" customHeight="1" thickBot="1">
      <c r="A22" s="207"/>
      <c r="B22" s="67" t="s">
        <v>11</v>
      </c>
      <c r="C22" s="68"/>
      <c r="D22" s="68"/>
      <c r="E22" s="33">
        <f>4341861</f>
        <v>4341861</v>
      </c>
      <c r="F22" s="69">
        <f>1000000</f>
        <v>1000000</v>
      </c>
      <c r="G22" s="72">
        <f>3286861-200000</f>
        <v>3086861</v>
      </c>
      <c r="H22" s="73"/>
      <c r="I22" s="73"/>
      <c r="J22" s="74"/>
      <c r="K22" s="73"/>
    </row>
    <row r="23" spans="1:11" s="7" customFormat="1" ht="45.75">
      <c r="A23" s="208">
        <v>2</v>
      </c>
      <c r="B23" s="75" t="s">
        <v>50</v>
      </c>
      <c r="C23" s="76" t="s">
        <v>51</v>
      </c>
      <c r="D23" s="77" t="s">
        <v>19</v>
      </c>
      <c r="E23" s="24">
        <f>474521</f>
        <v>474521</v>
      </c>
      <c r="F23" s="78">
        <v>67000</v>
      </c>
      <c r="G23" s="79">
        <v>69000</v>
      </c>
      <c r="H23" s="79">
        <v>71000</v>
      </c>
      <c r="I23" s="79">
        <v>73000</v>
      </c>
      <c r="J23" s="80">
        <v>38000</v>
      </c>
      <c r="K23" s="79"/>
    </row>
    <row r="24" spans="1:11" s="7" customFormat="1" ht="15.75">
      <c r="A24" s="206"/>
      <c r="B24" s="81" t="s">
        <v>10</v>
      </c>
      <c r="C24" s="82"/>
      <c r="D24" s="82"/>
      <c r="E24" s="28">
        <f>416775</f>
        <v>416775</v>
      </c>
      <c r="F24" s="83">
        <v>67000</v>
      </c>
      <c r="G24" s="65">
        <v>69000</v>
      </c>
      <c r="H24" s="65">
        <v>71000</v>
      </c>
      <c r="I24" s="65">
        <v>73000</v>
      </c>
      <c r="J24" s="66">
        <v>38000</v>
      </c>
      <c r="K24" s="65"/>
    </row>
    <row r="25" spans="1:11" s="7" customFormat="1" ht="15.75" customHeight="1" thickBot="1">
      <c r="A25" s="207"/>
      <c r="B25" s="84" t="s">
        <v>11</v>
      </c>
      <c r="C25" s="85"/>
      <c r="D25" s="85"/>
      <c r="E25" s="33">
        <f>57746</f>
        <v>57746</v>
      </c>
      <c r="F25" s="86"/>
      <c r="G25" s="73"/>
      <c r="H25" s="73"/>
      <c r="I25" s="73"/>
      <c r="J25" s="74"/>
      <c r="K25" s="73"/>
    </row>
    <row r="26" spans="1:11" s="7" customFormat="1" ht="45.75">
      <c r="A26" s="208">
        <v>3</v>
      </c>
      <c r="B26" s="87" t="s">
        <v>52</v>
      </c>
      <c r="C26" s="88" t="s">
        <v>53</v>
      </c>
      <c r="D26" s="77" t="s">
        <v>20</v>
      </c>
      <c r="E26" s="24">
        <f>904298</f>
        <v>904298</v>
      </c>
      <c r="F26" s="78">
        <v>145675</v>
      </c>
      <c r="G26" s="79">
        <v>658022</v>
      </c>
      <c r="H26" s="79"/>
      <c r="I26" s="79"/>
      <c r="J26" s="80"/>
      <c r="K26" s="79"/>
    </row>
    <row r="27" spans="1:11" s="7" customFormat="1" ht="15.75">
      <c r="A27" s="209"/>
      <c r="B27" s="81" t="s">
        <v>10</v>
      </c>
      <c r="C27" s="89"/>
      <c r="D27" s="89"/>
      <c r="E27" s="28">
        <f>193566</f>
        <v>193566</v>
      </c>
      <c r="F27" s="90">
        <v>26568</v>
      </c>
      <c r="G27" s="91">
        <v>151696</v>
      </c>
      <c r="H27" s="91"/>
      <c r="I27" s="91"/>
      <c r="J27" s="92"/>
      <c r="K27" s="91"/>
    </row>
    <row r="28" spans="1:11" s="7" customFormat="1" ht="15.75" customHeight="1" thickBot="1">
      <c r="A28" s="209"/>
      <c r="B28" s="93" t="s">
        <v>11</v>
      </c>
      <c r="C28" s="94"/>
      <c r="D28" s="94"/>
      <c r="E28" s="33">
        <f>710732</f>
        <v>710732</v>
      </c>
      <c r="F28" s="95">
        <v>119107</v>
      </c>
      <c r="G28" s="96">
        <v>506326</v>
      </c>
      <c r="H28" s="96"/>
      <c r="I28" s="96"/>
      <c r="J28" s="97"/>
      <c r="K28" s="96"/>
    </row>
    <row r="29" spans="1:11" s="7" customFormat="1" ht="60.75">
      <c r="A29" s="208">
        <v>4</v>
      </c>
      <c r="B29" s="98" t="s">
        <v>54</v>
      </c>
      <c r="C29" s="299" t="s">
        <v>21</v>
      </c>
      <c r="D29" s="99" t="s">
        <v>22</v>
      </c>
      <c r="E29" s="24">
        <f>1336480-12119</f>
        <v>1324361</v>
      </c>
      <c r="F29" s="78">
        <f>F30+F31</f>
        <v>439961</v>
      </c>
      <c r="G29" s="79"/>
      <c r="H29" s="79"/>
      <c r="I29" s="79"/>
      <c r="J29" s="80"/>
      <c r="K29" s="79"/>
    </row>
    <row r="30" spans="1:11" s="7" customFormat="1" ht="15.75" customHeight="1">
      <c r="A30" s="209"/>
      <c r="B30" s="100" t="s">
        <v>10</v>
      </c>
      <c r="C30" s="300"/>
      <c r="D30" s="89"/>
      <c r="E30" s="28">
        <f>1336480-12119</f>
        <v>1324361</v>
      </c>
      <c r="F30" s="90">
        <f>308385+131576</f>
        <v>439961</v>
      </c>
      <c r="G30" s="91"/>
      <c r="H30" s="91"/>
      <c r="I30" s="91"/>
      <c r="J30" s="92"/>
      <c r="K30" s="91"/>
    </row>
    <row r="31" spans="1:11" s="7" customFormat="1" ht="15.75" customHeight="1" thickBot="1">
      <c r="A31" s="210"/>
      <c r="B31" s="101" t="s">
        <v>11</v>
      </c>
      <c r="C31" s="102"/>
      <c r="D31" s="94"/>
      <c r="E31" s="33">
        <f>0</f>
        <v>0</v>
      </c>
      <c r="F31" s="103"/>
      <c r="G31" s="96"/>
      <c r="H31" s="96"/>
      <c r="I31" s="96"/>
      <c r="J31" s="97"/>
      <c r="K31" s="96"/>
    </row>
    <row r="32" spans="1:11" s="7" customFormat="1" ht="75.75">
      <c r="A32" s="211">
        <v>5</v>
      </c>
      <c r="B32" s="98" t="s">
        <v>55</v>
      </c>
      <c r="C32" s="104" t="s">
        <v>23</v>
      </c>
      <c r="D32" s="99" t="s">
        <v>18</v>
      </c>
      <c r="E32" s="24">
        <f>48750</f>
        <v>48750</v>
      </c>
      <c r="F32" s="78">
        <v>21552</v>
      </c>
      <c r="G32" s="79">
        <v>12554</v>
      </c>
      <c r="H32" s="79"/>
      <c r="I32" s="79"/>
      <c r="J32" s="80"/>
      <c r="K32" s="79"/>
    </row>
    <row r="33" spans="1:11" s="7" customFormat="1" ht="15.75">
      <c r="A33" s="209"/>
      <c r="B33" s="100" t="s">
        <v>10</v>
      </c>
      <c r="C33" s="105"/>
      <c r="D33" s="89"/>
      <c r="E33" s="28">
        <f>48750</f>
        <v>48750</v>
      </c>
      <c r="F33" s="90">
        <v>21552</v>
      </c>
      <c r="G33" s="91">
        <v>12554</v>
      </c>
      <c r="H33" s="91"/>
      <c r="I33" s="91"/>
      <c r="J33" s="92"/>
      <c r="K33" s="91"/>
    </row>
    <row r="34" spans="1:11" s="7" customFormat="1" ht="15.75" customHeight="1" thickBot="1">
      <c r="A34" s="210"/>
      <c r="B34" s="101" t="s">
        <v>11</v>
      </c>
      <c r="C34" s="102"/>
      <c r="D34" s="94"/>
      <c r="E34" s="33">
        <f>0</f>
        <v>0</v>
      </c>
      <c r="F34" s="106"/>
      <c r="G34" s="96"/>
      <c r="H34" s="96"/>
      <c r="I34" s="96"/>
      <c r="J34" s="97"/>
      <c r="K34" s="96"/>
    </row>
    <row r="35" spans="1:11" s="7" customFormat="1" ht="45.75">
      <c r="A35" s="212">
        <v>6</v>
      </c>
      <c r="B35" s="216" t="s">
        <v>56</v>
      </c>
      <c r="C35" s="107" t="s">
        <v>57</v>
      </c>
      <c r="D35" s="108" t="s">
        <v>27</v>
      </c>
      <c r="E35" s="213">
        <v>302000</v>
      </c>
      <c r="F35" s="109">
        <v>166025</v>
      </c>
      <c r="G35" s="111">
        <v>32800</v>
      </c>
      <c r="H35" s="110"/>
      <c r="I35" s="111"/>
      <c r="J35" s="111"/>
      <c r="K35" s="111"/>
    </row>
    <row r="36" spans="1:11" s="7" customFormat="1" ht="15.75">
      <c r="A36" s="209"/>
      <c r="B36" s="100" t="s">
        <v>10</v>
      </c>
      <c r="C36" s="112"/>
      <c r="D36" s="113"/>
      <c r="E36" s="214">
        <v>302000</v>
      </c>
      <c r="F36" s="114">
        <v>166025</v>
      </c>
      <c r="G36" s="91">
        <v>32800</v>
      </c>
      <c r="H36" s="92"/>
      <c r="I36" s="91"/>
      <c r="J36" s="91"/>
      <c r="K36" s="91"/>
    </row>
    <row r="37" spans="1:11" s="7" customFormat="1" ht="15.75" customHeight="1" thickBot="1">
      <c r="A37" s="210"/>
      <c r="B37" s="217" t="s">
        <v>11</v>
      </c>
      <c r="C37" s="115"/>
      <c r="D37" s="116"/>
      <c r="E37" s="117">
        <f>0</f>
        <v>0</v>
      </c>
      <c r="F37" s="106"/>
      <c r="G37" s="96"/>
      <c r="H37" s="97"/>
      <c r="I37" s="96"/>
      <c r="J37" s="96"/>
      <c r="K37" s="96"/>
    </row>
    <row r="38" spans="1:11" s="7" customFormat="1" ht="30.75">
      <c r="A38" s="208">
        <v>7</v>
      </c>
      <c r="B38" s="87" t="s">
        <v>58</v>
      </c>
      <c r="C38" s="271" t="s">
        <v>59</v>
      </c>
      <c r="D38" s="99" t="s">
        <v>24</v>
      </c>
      <c r="E38" s="24">
        <f>345550</f>
        <v>345550</v>
      </c>
      <c r="F38" s="118">
        <f>F39+F40</f>
        <v>177774</v>
      </c>
      <c r="G38" s="119"/>
      <c r="H38" s="119"/>
      <c r="I38" s="119"/>
      <c r="J38" s="120"/>
      <c r="K38" s="119"/>
    </row>
    <row r="39" spans="1:11" ht="15.75" customHeight="1">
      <c r="A39" s="209"/>
      <c r="B39" s="81" t="s">
        <v>10</v>
      </c>
      <c r="C39" s="255"/>
      <c r="D39" s="89"/>
      <c r="E39" s="28">
        <f>345550</f>
        <v>345550</v>
      </c>
      <c r="F39" s="121">
        <v>177774</v>
      </c>
      <c r="G39" s="91"/>
      <c r="H39" s="91"/>
      <c r="I39" s="91"/>
      <c r="J39" s="92"/>
      <c r="K39" s="91"/>
    </row>
    <row r="40" spans="1:11" ht="15.75" customHeight="1" thickBot="1">
      <c r="A40" s="210"/>
      <c r="B40" s="93" t="s">
        <v>11</v>
      </c>
      <c r="C40" s="94"/>
      <c r="D40" s="94"/>
      <c r="E40" s="33">
        <f>0</f>
        <v>0</v>
      </c>
      <c r="F40" s="122"/>
      <c r="G40" s="96"/>
      <c r="H40" s="96"/>
      <c r="I40" s="96"/>
      <c r="J40" s="97"/>
      <c r="K40" s="96"/>
    </row>
    <row r="41" spans="1:11" ht="12.75" customHeight="1">
      <c r="A41" s="265">
        <v>8</v>
      </c>
      <c r="B41" s="268" t="s">
        <v>60</v>
      </c>
      <c r="C41" s="271" t="s">
        <v>25</v>
      </c>
      <c r="D41" s="272" t="s">
        <v>24</v>
      </c>
      <c r="E41" s="295">
        <f>320000</f>
        <v>320000</v>
      </c>
      <c r="F41" s="296">
        <v>310000</v>
      </c>
      <c r="G41" s="262"/>
      <c r="H41" s="262"/>
      <c r="I41" s="262"/>
      <c r="J41" s="262"/>
      <c r="K41" s="262"/>
    </row>
    <row r="42" spans="1:11" ht="13.5" customHeight="1">
      <c r="A42" s="266"/>
      <c r="B42" s="269"/>
      <c r="C42" s="255"/>
      <c r="D42" s="273"/>
      <c r="E42" s="263"/>
      <c r="F42" s="297"/>
      <c r="G42" s="263"/>
      <c r="H42" s="263"/>
      <c r="I42" s="263"/>
      <c r="J42" s="263"/>
      <c r="K42" s="263"/>
    </row>
    <row r="43" spans="1:11" ht="12.75" customHeight="1">
      <c r="A43" s="266"/>
      <c r="B43" s="269"/>
      <c r="C43" s="255"/>
      <c r="D43" s="273"/>
      <c r="E43" s="263"/>
      <c r="F43" s="297"/>
      <c r="G43" s="263"/>
      <c r="H43" s="263"/>
      <c r="I43" s="263"/>
      <c r="J43" s="263"/>
      <c r="K43" s="263"/>
    </row>
    <row r="44" spans="1:11" ht="12.75">
      <c r="A44" s="266"/>
      <c r="B44" s="270"/>
      <c r="C44" s="255"/>
      <c r="D44" s="273"/>
      <c r="E44" s="264"/>
      <c r="F44" s="298"/>
      <c r="G44" s="264"/>
      <c r="H44" s="264"/>
      <c r="I44" s="264"/>
      <c r="J44" s="264"/>
      <c r="K44" s="264"/>
    </row>
    <row r="45" spans="1:11" ht="15.75">
      <c r="A45" s="266"/>
      <c r="B45" s="81" t="s">
        <v>10</v>
      </c>
      <c r="C45" s="255"/>
      <c r="D45" s="82"/>
      <c r="E45" s="28">
        <f>20000</f>
        <v>20000</v>
      </c>
      <c r="F45" s="83">
        <f>10000</f>
        <v>10000</v>
      </c>
      <c r="G45" s="65"/>
      <c r="H45" s="65"/>
      <c r="I45" s="65"/>
      <c r="J45" s="66"/>
      <c r="K45" s="65"/>
    </row>
    <row r="46" spans="1:11" ht="16.5" thickBot="1">
      <c r="A46" s="267"/>
      <c r="B46" s="84" t="s">
        <v>11</v>
      </c>
      <c r="C46" s="85"/>
      <c r="D46" s="85"/>
      <c r="E46" s="33">
        <f>300000</f>
        <v>300000</v>
      </c>
      <c r="F46" s="125">
        <f>300000</f>
        <v>300000</v>
      </c>
      <c r="G46" s="73"/>
      <c r="H46" s="73"/>
      <c r="I46" s="73"/>
      <c r="J46" s="74"/>
      <c r="K46" s="73"/>
    </row>
    <row r="47" spans="1:11" ht="30.75">
      <c r="A47" s="211">
        <v>9</v>
      </c>
      <c r="B47" s="87" t="s">
        <v>61</v>
      </c>
      <c r="C47" s="258" t="s">
        <v>26</v>
      </c>
      <c r="D47" s="77" t="s">
        <v>24</v>
      </c>
      <c r="E47" s="24">
        <f>729936</f>
        <v>729936</v>
      </c>
      <c r="F47" s="126">
        <v>391845</v>
      </c>
      <c r="G47" s="58"/>
      <c r="H47" s="58"/>
      <c r="I47" s="58"/>
      <c r="J47" s="127"/>
      <c r="K47" s="58"/>
    </row>
    <row r="48" spans="1:11" ht="15.75">
      <c r="A48" s="206"/>
      <c r="B48" s="81" t="s">
        <v>10</v>
      </c>
      <c r="C48" s="255"/>
      <c r="D48" s="82"/>
      <c r="E48" s="28">
        <f>695236</f>
        <v>695236</v>
      </c>
      <c r="F48" s="83">
        <v>391845</v>
      </c>
      <c r="G48" s="65"/>
      <c r="H48" s="65"/>
      <c r="I48" s="65"/>
      <c r="J48" s="66"/>
      <c r="K48" s="65"/>
    </row>
    <row r="49" spans="1:11" ht="16.5" thickBot="1">
      <c r="A49" s="207"/>
      <c r="B49" s="84" t="s">
        <v>11</v>
      </c>
      <c r="C49" s="85"/>
      <c r="D49" s="85"/>
      <c r="E49" s="33">
        <f>34700</f>
        <v>34700</v>
      </c>
      <c r="F49" s="125"/>
      <c r="G49" s="73"/>
      <c r="H49" s="73"/>
      <c r="I49" s="73"/>
      <c r="J49" s="74"/>
      <c r="K49" s="73"/>
    </row>
    <row r="50" spans="1:11" ht="30.75">
      <c r="A50" s="211">
        <v>10</v>
      </c>
      <c r="B50" s="75" t="s">
        <v>62</v>
      </c>
      <c r="C50" s="258" t="s">
        <v>63</v>
      </c>
      <c r="D50" s="77" t="s">
        <v>24</v>
      </c>
      <c r="E50" s="24">
        <f>270599</f>
        <v>270599</v>
      </c>
      <c r="F50" s="78">
        <f>27217+115163</f>
        <v>142380</v>
      </c>
      <c r="G50" s="79"/>
      <c r="H50" s="79"/>
      <c r="I50" s="79"/>
      <c r="J50" s="80"/>
      <c r="K50" s="79"/>
    </row>
    <row r="51" spans="1:11" ht="15.75">
      <c r="A51" s="206"/>
      <c r="B51" s="81" t="s">
        <v>10</v>
      </c>
      <c r="C51" s="255"/>
      <c r="D51" s="82"/>
      <c r="E51" s="28">
        <f>270599</f>
        <v>270599</v>
      </c>
      <c r="F51" s="129">
        <f>27217+115163</f>
        <v>142380</v>
      </c>
      <c r="G51" s="65"/>
      <c r="H51" s="65"/>
      <c r="I51" s="65"/>
      <c r="J51" s="66"/>
      <c r="K51" s="65"/>
    </row>
    <row r="52" spans="1:11" ht="15.75" customHeight="1" thickBot="1">
      <c r="A52" s="207"/>
      <c r="B52" s="84" t="s">
        <v>11</v>
      </c>
      <c r="C52" s="85"/>
      <c r="D52" s="85"/>
      <c r="E52" s="33">
        <f>0</f>
        <v>0</v>
      </c>
      <c r="F52" s="86"/>
      <c r="G52" s="73"/>
      <c r="H52" s="73"/>
      <c r="I52" s="73"/>
      <c r="J52" s="74"/>
      <c r="K52" s="73"/>
    </row>
    <row r="53" spans="1:11" ht="54.75" customHeight="1">
      <c r="A53" s="208">
        <v>11</v>
      </c>
      <c r="B53" s="75" t="s">
        <v>64</v>
      </c>
      <c r="C53" s="258" t="s">
        <v>29</v>
      </c>
      <c r="D53" s="77" t="s">
        <v>30</v>
      </c>
      <c r="E53" s="24">
        <f>5262918</f>
        <v>5262918</v>
      </c>
      <c r="F53" s="130">
        <f>F54+F55</f>
        <v>3452298</v>
      </c>
      <c r="G53" s="56"/>
      <c r="H53" s="56"/>
      <c r="I53" s="56"/>
      <c r="J53" s="131"/>
      <c r="K53" s="56"/>
    </row>
    <row r="54" spans="1:11" ht="15.75">
      <c r="A54" s="206"/>
      <c r="B54" s="81" t="s">
        <v>10</v>
      </c>
      <c r="C54" s="255"/>
      <c r="D54" s="82"/>
      <c r="E54" s="28">
        <f>61928</f>
        <v>61928</v>
      </c>
      <c r="F54" s="129">
        <f>39600</f>
        <v>39600</v>
      </c>
      <c r="G54" s="65"/>
      <c r="H54" s="65"/>
      <c r="I54" s="65"/>
      <c r="J54" s="66"/>
      <c r="K54" s="65"/>
    </row>
    <row r="55" spans="1:11" ht="15.75" customHeight="1" thickBot="1">
      <c r="A55" s="207"/>
      <c r="B55" s="84" t="s">
        <v>11</v>
      </c>
      <c r="C55" s="85"/>
      <c r="D55" s="85"/>
      <c r="E55" s="33">
        <f>5200990</f>
        <v>5200990</v>
      </c>
      <c r="F55" s="132">
        <f>3412698</f>
        <v>3412698</v>
      </c>
      <c r="G55" s="73"/>
      <c r="H55" s="73"/>
      <c r="I55" s="73"/>
      <c r="J55" s="74"/>
      <c r="K55" s="73"/>
    </row>
    <row r="56" spans="1:11" ht="64.5" customHeight="1">
      <c r="A56" s="292">
        <v>12</v>
      </c>
      <c r="B56" s="75" t="s">
        <v>65</v>
      </c>
      <c r="C56" s="258" t="s">
        <v>28</v>
      </c>
      <c r="D56" s="77" t="s">
        <v>24</v>
      </c>
      <c r="E56" s="24">
        <f>34638</f>
        <v>34638</v>
      </c>
      <c r="F56" s="130">
        <f>19501</f>
        <v>19501</v>
      </c>
      <c r="G56" s="56"/>
      <c r="H56" s="56"/>
      <c r="I56" s="56"/>
      <c r="J56" s="131"/>
      <c r="K56" s="56"/>
    </row>
    <row r="57" spans="1:11" ht="15.75">
      <c r="A57" s="293"/>
      <c r="B57" s="81" t="s">
        <v>10</v>
      </c>
      <c r="C57" s="255"/>
      <c r="D57" s="82"/>
      <c r="E57" s="28">
        <f>34638</f>
        <v>34638</v>
      </c>
      <c r="F57" s="129">
        <f>19501</f>
        <v>19501</v>
      </c>
      <c r="G57" s="65"/>
      <c r="H57" s="65"/>
      <c r="I57" s="65"/>
      <c r="J57" s="66"/>
      <c r="K57" s="65"/>
    </row>
    <row r="58" spans="1:11" ht="15.75" customHeight="1" thickBot="1">
      <c r="A58" s="293"/>
      <c r="B58" s="84" t="s">
        <v>11</v>
      </c>
      <c r="C58" s="85"/>
      <c r="D58" s="85"/>
      <c r="E58" s="33">
        <f>0</f>
        <v>0</v>
      </c>
      <c r="F58" s="86"/>
      <c r="G58" s="73"/>
      <c r="H58" s="73"/>
      <c r="I58" s="73"/>
      <c r="J58" s="74"/>
      <c r="K58" s="73"/>
    </row>
    <row r="59" spans="1:11" ht="60.75">
      <c r="A59" s="293"/>
      <c r="B59" s="75" t="s">
        <v>66</v>
      </c>
      <c r="C59" s="257" t="s">
        <v>67</v>
      </c>
      <c r="D59" s="133" t="s">
        <v>24</v>
      </c>
      <c r="E59" s="123">
        <f>13700</f>
        <v>13700</v>
      </c>
      <c r="F59" s="134">
        <f>8486</f>
        <v>8486</v>
      </c>
      <c r="G59" s="79"/>
      <c r="H59" s="79"/>
      <c r="I59" s="79"/>
      <c r="J59" s="80"/>
      <c r="K59" s="79"/>
    </row>
    <row r="60" spans="1:11" ht="15.75">
      <c r="A60" s="293"/>
      <c r="B60" s="81" t="s">
        <v>10</v>
      </c>
      <c r="C60" s="255"/>
      <c r="D60" s="60"/>
      <c r="E60" s="28">
        <f>13700</f>
        <v>13700</v>
      </c>
      <c r="F60" s="129">
        <f>8486</f>
        <v>8486</v>
      </c>
      <c r="G60" s="62"/>
      <c r="H60" s="62"/>
      <c r="I60" s="62"/>
      <c r="J60" s="62"/>
      <c r="K60" s="63"/>
    </row>
    <row r="61" spans="1:11" ht="15.75" customHeight="1" thickBot="1">
      <c r="A61" s="293"/>
      <c r="B61" s="84" t="s">
        <v>11</v>
      </c>
      <c r="C61" s="60"/>
      <c r="D61" s="60"/>
      <c r="E61" s="33">
        <v>0</v>
      </c>
      <c r="F61" s="135"/>
      <c r="G61" s="70"/>
      <c r="H61" s="70"/>
      <c r="I61" s="70"/>
      <c r="J61" s="70"/>
      <c r="K61" s="71"/>
    </row>
    <row r="62" spans="1:11" ht="60.75">
      <c r="A62" s="293"/>
      <c r="B62" s="75" t="s">
        <v>68</v>
      </c>
      <c r="C62" s="257" t="s">
        <v>31</v>
      </c>
      <c r="D62" s="53">
        <v>2011</v>
      </c>
      <c r="E62" s="136">
        <f>2000</f>
        <v>2000</v>
      </c>
      <c r="F62" s="134">
        <f>2000</f>
        <v>2000</v>
      </c>
      <c r="G62" s="137"/>
      <c r="H62" s="137"/>
      <c r="I62" s="137"/>
      <c r="J62" s="138"/>
      <c r="K62" s="137"/>
    </row>
    <row r="63" spans="1:11" ht="15.75">
      <c r="A63" s="293"/>
      <c r="B63" s="81" t="s">
        <v>10</v>
      </c>
      <c r="C63" s="255"/>
      <c r="D63" s="60"/>
      <c r="E63" s="28">
        <f>2000</f>
        <v>2000</v>
      </c>
      <c r="F63" s="129">
        <f>2000</f>
        <v>2000</v>
      </c>
      <c r="G63" s="65"/>
      <c r="H63" s="65"/>
      <c r="I63" s="65"/>
      <c r="J63" s="66"/>
      <c r="K63" s="65"/>
    </row>
    <row r="64" spans="1:11" ht="15.75" customHeight="1" thickBot="1">
      <c r="A64" s="294"/>
      <c r="B64" s="84" t="s">
        <v>11</v>
      </c>
      <c r="C64" s="68"/>
      <c r="D64" s="68"/>
      <c r="E64" s="33">
        <f>0</f>
        <v>0</v>
      </c>
      <c r="F64" s="86"/>
      <c r="G64" s="73"/>
      <c r="H64" s="73"/>
      <c r="I64" s="73"/>
      <c r="J64" s="74"/>
      <c r="K64" s="73"/>
    </row>
    <row r="65" spans="1:11" ht="60.75">
      <c r="A65" s="208">
        <v>13</v>
      </c>
      <c r="B65" s="75" t="s">
        <v>69</v>
      </c>
      <c r="C65" s="258" t="s">
        <v>32</v>
      </c>
      <c r="D65" s="77" t="s">
        <v>33</v>
      </c>
      <c r="E65" s="24">
        <f>3103619-187915</f>
        <v>2915704</v>
      </c>
      <c r="F65" s="130">
        <f>700000-187915</f>
        <v>512085</v>
      </c>
      <c r="G65" s="56">
        <v>700000</v>
      </c>
      <c r="H65" s="56">
        <v>700000</v>
      </c>
      <c r="I65" s="56"/>
      <c r="J65" s="131"/>
      <c r="K65" s="56"/>
    </row>
    <row r="66" spans="1:11" ht="15.75">
      <c r="A66" s="206"/>
      <c r="B66" s="81" t="s">
        <v>10</v>
      </c>
      <c r="C66" s="259"/>
      <c r="D66" s="82"/>
      <c r="E66" s="28">
        <f>3103619-187915</f>
        <v>2915704</v>
      </c>
      <c r="F66" s="129">
        <f>700000-187915</f>
        <v>512085</v>
      </c>
      <c r="G66" s="65">
        <v>700000</v>
      </c>
      <c r="H66" s="65">
        <v>700000</v>
      </c>
      <c r="I66" s="65"/>
      <c r="J66" s="66"/>
      <c r="K66" s="65"/>
    </row>
    <row r="67" spans="1:11" ht="15.75" customHeight="1" thickBot="1">
      <c r="A67" s="207"/>
      <c r="B67" s="84" t="s">
        <v>11</v>
      </c>
      <c r="C67" s="85"/>
      <c r="D67" s="85"/>
      <c r="E67" s="33">
        <f>0</f>
        <v>0</v>
      </c>
      <c r="F67" s="86"/>
      <c r="G67" s="73"/>
      <c r="H67" s="73"/>
      <c r="I67" s="73"/>
      <c r="J67" s="74"/>
      <c r="K67" s="73"/>
    </row>
    <row r="68" spans="1:11" ht="30.75">
      <c r="A68" s="211">
        <v>14</v>
      </c>
      <c r="B68" s="75" t="s">
        <v>70</v>
      </c>
      <c r="C68" s="258" t="s">
        <v>34</v>
      </c>
      <c r="D68" s="77" t="s">
        <v>24</v>
      </c>
      <c r="E68" s="24">
        <f>574910</f>
        <v>574910</v>
      </c>
      <c r="F68" s="130">
        <f>230920+24400</f>
        <v>255320</v>
      </c>
      <c r="G68" s="56"/>
      <c r="H68" s="56"/>
      <c r="I68" s="58"/>
      <c r="J68" s="127"/>
      <c r="K68" s="58"/>
    </row>
    <row r="69" spans="1:11" ht="15.75">
      <c r="A69" s="206"/>
      <c r="B69" s="81" t="s">
        <v>10</v>
      </c>
      <c r="C69" s="255"/>
      <c r="D69" s="82"/>
      <c r="E69" s="28">
        <f>574910</f>
        <v>574910</v>
      </c>
      <c r="F69" s="129">
        <f>230920+24400</f>
        <v>255320</v>
      </c>
      <c r="G69" s="65"/>
      <c r="H69" s="65"/>
      <c r="I69" s="65"/>
      <c r="J69" s="66"/>
      <c r="K69" s="65"/>
    </row>
    <row r="70" spans="1:11" ht="15.75" customHeight="1" thickBot="1">
      <c r="A70" s="197"/>
      <c r="B70" s="84" t="s">
        <v>11</v>
      </c>
      <c r="C70" s="231"/>
      <c r="D70" s="85"/>
      <c r="E70" s="33">
        <f>0</f>
        <v>0</v>
      </c>
      <c r="F70" s="139"/>
      <c r="G70" s="73"/>
      <c r="H70" s="73"/>
      <c r="I70" s="73"/>
      <c r="J70" s="74"/>
      <c r="K70" s="73"/>
    </row>
    <row r="71" spans="1:11" ht="15.75" customHeight="1">
      <c r="A71" s="38" t="s">
        <v>35</v>
      </c>
      <c r="B71" s="286" t="s">
        <v>36</v>
      </c>
      <c r="C71" s="287"/>
      <c r="D71" s="288"/>
      <c r="E71" s="24">
        <f aca="true" t="shared" si="4" ref="E71:K73">E74+E77+E80+E83+E86+E89+E92+E95+E98+E101+E104+E107+E110+E113+E116</f>
        <v>45173599</v>
      </c>
      <c r="F71" s="140">
        <f t="shared" si="4"/>
        <v>6339410</v>
      </c>
      <c r="G71" s="142">
        <f t="shared" si="4"/>
        <v>14424135</v>
      </c>
      <c r="H71" s="141">
        <f t="shared" si="4"/>
        <v>10493700</v>
      </c>
      <c r="I71" s="142">
        <f t="shared" si="4"/>
        <v>8995900</v>
      </c>
      <c r="J71" s="141">
        <f t="shared" si="4"/>
        <v>886900</v>
      </c>
      <c r="K71" s="142">
        <f t="shared" si="4"/>
        <v>940100</v>
      </c>
    </row>
    <row r="72" spans="1:11" ht="16.5" customHeight="1">
      <c r="A72" s="43"/>
      <c r="B72" s="289" t="s">
        <v>16</v>
      </c>
      <c r="C72" s="290"/>
      <c r="D72" s="291"/>
      <c r="E72" s="28">
        <f t="shared" si="4"/>
        <v>7465408</v>
      </c>
      <c r="F72" s="143">
        <f>F75+F78+F81+F84+F87+F90+F93+F96+F99+F102+F105+F108+F111+F114+F117</f>
        <v>923600</v>
      </c>
      <c r="G72" s="145">
        <f t="shared" si="4"/>
        <v>546900</v>
      </c>
      <c r="H72" s="144">
        <f t="shared" si="4"/>
        <v>801700</v>
      </c>
      <c r="I72" s="145">
        <f t="shared" si="4"/>
        <v>725900</v>
      </c>
      <c r="J72" s="144">
        <f t="shared" si="4"/>
        <v>886900</v>
      </c>
      <c r="K72" s="145">
        <f t="shared" si="4"/>
        <v>940100</v>
      </c>
    </row>
    <row r="73" spans="1:11" ht="16.5" thickBot="1">
      <c r="A73" s="47"/>
      <c r="B73" s="232" t="s">
        <v>17</v>
      </c>
      <c r="C73" s="146"/>
      <c r="D73" s="124"/>
      <c r="E73" s="33">
        <f t="shared" si="4"/>
        <v>37708191</v>
      </c>
      <c r="F73" s="147">
        <f t="shared" si="4"/>
        <v>5415810</v>
      </c>
      <c r="G73" s="149">
        <f t="shared" si="4"/>
        <v>13877235</v>
      </c>
      <c r="H73" s="148">
        <f t="shared" si="4"/>
        <v>9692000</v>
      </c>
      <c r="I73" s="149">
        <f t="shared" si="4"/>
        <v>8270000</v>
      </c>
      <c r="J73" s="148">
        <f t="shared" si="4"/>
        <v>0</v>
      </c>
      <c r="K73" s="149">
        <f t="shared" si="4"/>
        <v>0</v>
      </c>
    </row>
    <row r="74" spans="1:11" ht="24.75" customHeight="1">
      <c r="A74" s="198">
        <v>15</v>
      </c>
      <c r="B74" s="187" t="s">
        <v>71</v>
      </c>
      <c r="C74" s="258" t="s">
        <v>37</v>
      </c>
      <c r="D74" s="108" t="s">
        <v>38</v>
      </c>
      <c r="E74" s="150">
        <f>1149000</f>
        <v>1149000</v>
      </c>
      <c r="F74" s="126">
        <v>178000</v>
      </c>
      <c r="G74" s="56">
        <v>183000</v>
      </c>
      <c r="H74" s="56">
        <v>188000</v>
      </c>
      <c r="I74" s="56">
        <v>194000</v>
      </c>
      <c r="J74" s="131">
        <v>200000</v>
      </c>
      <c r="K74" s="56">
        <v>206000</v>
      </c>
    </row>
    <row r="75" spans="1:11" ht="15.75">
      <c r="A75" s="196"/>
      <c r="B75" s="154" t="s">
        <v>10</v>
      </c>
      <c r="C75" s="255"/>
      <c r="D75" s="113"/>
      <c r="E75" s="151">
        <f>1149000</f>
        <v>1149000</v>
      </c>
      <c r="F75" s="83">
        <v>178000</v>
      </c>
      <c r="G75" s="65">
        <v>183000</v>
      </c>
      <c r="H75" s="65">
        <v>188000</v>
      </c>
      <c r="I75" s="65">
        <v>194000</v>
      </c>
      <c r="J75" s="66">
        <v>200000</v>
      </c>
      <c r="K75" s="65">
        <v>206000</v>
      </c>
    </row>
    <row r="76" spans="1:11" ht="15.75" customHeight="1" thickBot="1">
      <c r="A76" s="197"/>
      <c r="B76" s="155" t="s">
        <v>11</v>
      </c>
      <c r="C76" s="256"/>
      <c r="D76" s="116"/>
      <c r="E76" s="152">
        <f>0</f>
        <v>0</v>
      </c>
      <c r="F76" s="86"/>
      <c r="G76" s="73"/>
      <c r="H76" s="73"/>
      <c r="I76" s="73"/>
      <c r="J76" s="74"/>
      <c r="K76" s="73"/>
    </row>
    <row r="77" spans="1:11" ht="30.75">
      <c r="A77" s="249">
        <v>16</v>
      </c>
      <c r="B77" s="250" t="s">
        <v>72</v>
      </c>
      <c r="C77" s="258" t="s">
        <v>73</v>
      </c>
      <c r="D77" s="188" t="s">
        <v>39</v>
      </c>
      <c r="E77" s="24">
        <f>15237046</f>
        <v>15237046</v>
      </c>
      <c r="F77" s="130"/>
      <c r="G77" s="56"/>
      <c r="H77" s="56">
        <v>7500000</v>
      </c>
      <c r="I77" s="56">
        <v>7500000</v>
      </c>
      <c r="J77" s="131"/>
      <c r="K77" s="56"/>
    </row>
    <row r="78" spans="1:11" ht="15.75">
      <c r="A78" s="251"/>
      <c r="B78" s="154" t="s">
        <v>10</v>
      </c>
      <c r="C78" s="255"/>
      <c r="D78" s="153"/>
      <c r="E78" s="28">
        <f>0</f>
        <v>0</v>
      </c>
      <c r="F78" s="129"/>
      <c r="G78" s="65"/>
      <c r="H78" s="65"/>
      <c r="I78" s="65"/>
      <c r="J78" s="66"/>
      <c r="K78" s="65"/>
    </row>
    <row r="79" spans="1:11" ht="15.75" customHeight="1" thickBot="1">
      <c r="A79" s="252"/>
      <c r="B79" s="155" t="s">
        <v>40</v>
      </c>
      <c r="C79" s="85"/>
      <c r="D79" s="156"/>
      <c r="E79" s="33">
        <f>15237046</f>
        <v>15237046</v>
      </c>
      <c r="F79" s="132"/>
      <c r="G79" s="73"/>
      <c r="H79" s="73">
        <v>7500000</v>
      </c>
      <c r="I79" s="73">
        <v>7500000</v>
      </c>
      <c r="J79" s="74"/>
      <c r="K79" s="73"/>
    </row>
    <row r="80" spans="1:11" ht="60.75">
      <c r="A80" s="208">
        <v>17</v>
      </c>
      <c r="B80" s="52" t="s">
        <v>74</v>
      </c>
      <c r="C80" s="257" t="s">
        <v>75</v>
      </c>
      <c r="D80" s="53" t="s">
        <v>27</v>
      </c>
      <c r="E80" s="157">
        <f>13052741-323883</f>
        <v>12728858</v>
      </c>
      <c r="F80" s="158">
        <f>F81+F82</f>
        <v>4877158</v>
      </c>
      <c r="G80" s="56">
        <f>G81+G82</f>
        <v>7662600</v>
      </c>
      <c r="H80" s="56"/>
      <c r="I80" s="56"/>
      <c r="J80" s="131"/>
      <c r="K80" s="56"/>
    </row>
    <row r="81" spans="1:11" ht="15.75">
      <c r="A81" s="211"/>
      <c r="B81" s="59" t="s">
        <v>10</v>
      </c>
      <c r="C81" s="255"/>
      <c r="D81" s="60"/>
      <c r="E81" s="159">
        <f>0</f>
        <v>0</v>
      </c>
      <c r="F81" s="160"/>
      <c r="G81" s="65"/>
      <c r="H81" s="65"/>
      <c r="I81" s="65"/>
      <c r="J81" s="66"/>
      <c r="K81" s="65"/>
    </row>
    <row r="82" spans="1:11" ht="15.75" customHeight="1" thickBot="1">
      <c r="A82" s="241"/>
      <c r="B82" s="67" t="s">
        <v>11</v>
      </c>
      <c r="C82" s="68"/>
      <c r="D82" s="68"/>
      <c r="E82" s="161">
        <f>13052741-323883</f>
        <v>12728858</v>
      </c>
      <c r="F82" s="162">
        <f>5201041-323883</f>
        <v>4877158</v>
      </c>
      <c r="G82" s="73">
        <v>7662600</v>
      </c>
      <c r="H82" s="73"/>
      <c r="I82" s="73"/>
      <c r="J82" s="74"/>
      <c r="K82" s="73"/>
    </row>
    <row r="83" spans="1:11" ht="30.75">
      <c r="A83" s="208">
        <v>18</v>
      </c>
      <c r="B83" s="163" t="s">
        <v>76</v>
      </c>
      <c r="C83" s="254" t="s">
        <v>77</v>
      </c>
      <c r="D83" s="164" t="s">
        <v>41</v>
      </c>
      <c r="E83" s="136">
        <f>2031980</f>
        <v>2031980</v>
      </c>
      <c r="F83" s="165">
        <v>31980</v>
      </c>
      <c r="G83" s="166">
        <v>2000000</v>
      </c>
      <c r="H83" s="166"/>
      <c r="I83" s="166"/>
      <c r="J83" s="167"/>
      <c r="K83" s="166"/>
    </row>
    <row r="84" spans="1:11" ht="15.75">
      <c r="A84" s="242"/>
      <c r="B84" s="168" t="s">
        <v>10</v>
      </c>
      <c r="C84" s="255"/>
      <c r="D84" s="169"/>
      <c r="E84" s="28">
        <f>0</f>
        <v>0</v>
      </c>
      <c r="F84" s="170"/>
      <c r="G84" s="64"/>
      <c r="H84" s="64"/>
      <c r="I84" s="64"/>
      <c r="J84" s="171"/>
      <c r="K84" s="64"/>
    </row>
    <row r="85" spans="1:11" ht="15.75" customHeight="1" thickBot="1">
      <c r="A85" s="243"/>
      <c r="B85" s="172" t="s">
        <v>40</v>
      </c>
      <c r="C85" s="173"/>
      <c r="D85" s="174"/>
      <c r="E85" s="33">
        <f>2031980</f>
        <v>2031980</v>
      </c>
      <c r="F85" s="175">
        <v>31980</v>
      </c>
      <c r="G85" s="72">
        <v>2000000</v>
      </c>
      <c r="H85" s="72"/>
      <c r="I85" s="72"/>
      <c r="J85" s="176"/>
      <c r="K85" s="72"/>
    </row>
    <row r="86" spans="1:11" ht="30.75">
      <c r="A86" s="240">
        <v>19</v>
      </c>
      <c r="B86" s="163" t="s">
        <v>78</v>
      </c>
      <c r="C86" s="254" t="s">
        <v>79</v>
      </c>
      <c r="D86" s="164" t="s">
        <v>42</v>
      </c>
      <c r="E86" s="24">
        <f>465000</f>
        <v>465000</v>
      </c>
      <c r="F86" s="177">
        <v>65000</v>
      </c>
      <c r="G86" s="55">
        <v>250000</v>
      </c>
      <c r="H86" s="55">
        <v>150000</v>
      </c>
      <c r="I86" s="55"/>
      <c r="J86" s="178"/>
      <c r="K86" s="55"/>
    </row>
    <row r="87" spans="1:11" ht="15.75">
      <c r="A87" s="242"/>
      <c r="B87" s="168" t="s">
        <v>10</v>
      </c>
      <c r="C87" s="255"/>
      <c r="D87" s="169"/>
      <c r="E87" s="28">
        <f>0</f>
        <v>0</v>
      </c>
      <c r="F87" s="170"/>
      <c r="G87" s="64"/>
      <c r="H87" s="64"/>
      <c r="I87" s="64"/>
      <c r="J87" s="171"/>
      <c r="K87" s="64"/>
    </row>
    <row r="88" spans="1:11" ht="15.75" customHeight="1" thickBot="1">
      <c r="A88" s="243"/>
      <c r="B88" s="172" t="s">
        <v>40</v>
      </c>
      <c r="C88" s="173"/>
      <c r="D88" s="174"/>
      <c r="E88" s="33">
        <f>465000</f>
        <v>465000</v>
      </c>
      <c r="F88" s="175">
        <v>65000</v>
      </c>
      <c r="G88" s="72">
        <v>250000</v>
      </c>
      <c r="H88" s="72">
        <v>150000</v>
      </c>
      <c r="I88" s="72"/>
      <c r="J88" s="176"/>
      <c r="K88" s="72"/>
    </row>
    <row r="89" spans="1:11" ht="30.75">
      <c r="A89" s="240">
        <v>20</v>
      </c>
      <c r="B89" s="163" t="s">
        <v>80</v>
      </c>
      <c r="C89" s="254" t="s">
        <v>81</v>
      </c>
      <c r="D89" s="164" t="s">
        <v>41</v>
      </c>
      <c r="E89" s="215">
        <f>560000</f>
        <v>560000</v>
      </c>
      <c r="F89" s="130">
        <f>180000</f>
        <v>180000</v>
      </c>
      <c r="G89" s="56">
        <f>380000</f>
        <v>380000</v>
      </c>
      <c r="H89" s="56"/>
      <c r="I89" s="56"/>
      <c r="J89" s="131"/>
      <c r="K89" s="56"/>
    </row>
    <row r="90" spans="1:11" ht="15.75">
      <c r="A90" s="242"/>
      <c r="B90" s="168" t="s">
        <v>10</v>
      </c>
      <c r="C90" s="255"/>
      <c r="D90" s="169"/>
      <c r="E90" s="179">
        <f>0</f>
        <v>0</v>
      </c>
      <c r="F90" s="129"/>
      <c r="G90" s="65"/>
      <c r="H90" s="65"/>
      <c r="I90" s="65"/>
      <c r="J90" s="66"/>
      <c r="K90" s="65"/>
    </row>
    <row r="91" spans="1:11" ht="15.75" customHeight="1" thickBot="1">
      <c r="A91" s="243"/>
      <c r="B91" s="172" t="s">
        <v>40</v>
      </c>
      <c r="C91" s="173"/>
      <c r="D91" s="174"/>
      <c r="E91" s="128">
        <f>560000</f>
        <v>560000</v>
      </c>
      <c r="F91" s="132">
        <f>180000</f>
        <v>180000</v>
      </c>
      <c r="G91" s="73">
        <f>380000</f>
        <v>380000</v>
      </c>
      <c r="H91" s="73"/>
      <c r="I91" s="73"/>
      <c r="J91" s="74"/>
      <c r="K91" s="73"/>
    </row>
    <row r="92" spans="1:11" ht="15.75">
      <c r="A92" s="240">
        <v>21</v>
      </c>
      <c r="B92" s="180" t="s">
        <v>82</v>
      </c>
      <c r="C92" s="254" t="s">
        <v>83</v>
      </c>
      <c r="D92" s="181" t="s">
        <v>24</v>
      </c>
      <c r="E92" s="24">
        <f>3065308</f>
        <v>3065308</v>
      </c>
      <c r="F92" s="177">
        <v>425000</v>
      </c>
      <c r="G92" s="55"/>
      <c r="H92" s="55"/>
      <c r="I92" s="55"/>
      <c r="J92" s="178"/>
      <c r="K92" s="55"/>
    </row>
    <row r="93" spans="1:11" ht="15.75">
      <c r="A93" s="242"/>
      <c r="B93" s="182" t="s">
        <v>10</v>
      </c>
      <c r="C93" s="255"/>
      <c r="D93" s="183"/>
      <c r="E93" s="28">
        <f>3065308</f>
        <v>3065308</v>
      </c>
      <c r="F93" s="170">
        <v>425000</v>
      </c>
      <c r="G93" s="64"/>
      <c r="H93" s="64"/>
      <c r="I93" s="64"/>
      <c r="J93" s="171"/>
      <c r="K93" s="64"/>
    </row>
    <row r="94" spans="1:11" ht="15.75" customHeight="1" thickBot="1">
      <c r="A94" s="243"/>
      <c r="B94" s="184" t="s">
        <v>40</v>
      </c>
      <c r="C94" s="256"/>
      <c r="D94" s="185"/>
      <c r="E94" s="33">
        <f>0</f>
        <v>0</v>
      </c>
      <c r="F94" s="175"/>
      <c r="G94" s="72"/>
      <c r="H94" s="72"/>
      <c r="I94" s="72"/>
      <c r="J94" s="176"/>
      <c r="K94" s="72"/>
    </row>
    <row r="95" spans="1:11" ht="30">
      <c r="A95" s="208">
        <v>22</v>
      </c>
      <c r="B95" s="186" t="s">
        <v>84</v>
      </c>
      <c r="C95" s="257" t="s">
        <v>29</v>
      </c>
      <c r="D95" s="153" t="s">
        <v>41</v>
      </c>
      <c r="E95" s="24">
        <f>656000</f>
        <v>656000</v>
      </c>
      <c r="F95" s="134">
        <v>306600</v>
      </c>
      <c r="G95" s="137">
        <v>349400</v>
      </c>
      <c r="H95" s="137"/>
      <c r="I95" s="137"/>
      <c r="J95" s="138"/>
      <c r="K95" s="137"/>
    </row>
    <row r="96" spans="1:11" ht="15.75">
      <c r="A96" s="211"/>
      <c r="B96" s="154" t="s">
        <v>10</v>
      </c>
      <c r="C96" s="255"/>
      <c r="D96" s="153"/>
      <c r="E96" s="28">
        <f>656000</f>
        <v>656000</v>
      </c>
      <c r="F96" s="129">
        <v>306600</v>
      </c>
      <c r="G96" s="65">
        <v>349400</v>
      </c>
      <c r="H96" s="65"/>
      <c r="I96" s="65"/>
      <c r="J96" s="66"/>
      <c r="K96" s="65"/>
    </row>
    <row r="97" spans="1:11" ht="15.75" customHeight="1" thickBot="1">
      <c r="A97" s="241"/>
      <c r="B97" s="155" t="s">
        <v>40</v>
      </c>
      <c r="C97" s="68"/>
      <c r="D97" s="156"/>
      <c r="E97" s="33">
        <f>0</f>
        <v>0</v>
      </c>
      <c r="F97" s="132"/>
      <c r="G97" s="73"/>
      <c r="H97" s="73"/>
      <c r="I97" s="73"/>
      <c r="J97" s="74"/>
      <c r="K97" s="73"/>
    </row>
    <row r="98" spans="1:11" ht="30">
      <c r="A98" s="208">
        <v>23</v>
      </c>
      <c r="B98" s="187" t="s">
        <v>85</v>
      </c>
      <c r="C98" s="257" t="s">
        <v>51</v>
      </c>
      <c r="D98" s="188" t="s">
        <v>43</v>
      </c>
      <c r="E98" s="24">
        <f>861800</f>
        <v>861800</v>
      </c>
      <c r="F98" s="130"/>
      <c r="G98" s="56"/>
      <c r="H98" s="56">
        <v>471600</v>
      </c>
      <c r="I98" s="56">
        <v>290200</v>
      </c>
      <c r="J98" s="131">
        <v>100000</v>
      </c>
      <c r="K98" s="56"/>
    </row>
    <row r="99" spans="1:11" ht="15.75">
      <c r="A99" s="211"/>
      <c r="B99" s="154" t="s">
        <v>10</v>
      </c>
      <c r="C99" s="255"/>
      <c r="D99" s="153"/>
      <c r="E99" s="28">
        <f>861800</f>
        <v>861800</v>
      </c>
      <c r="F99" s="129"/>
      <c r="G99" s="65"/>
      <c r="H99" s="65">
        <v>471600</v>
      </c>
      <c r="I99" s="65">
        <v>290200</v>
      </c>
      <c r="J99" s="66">
        <v>100000</v>
      </c>
      <c r="K99" s="65"/>
    </row>
    <row r="100" spans="1:11" ht="15.75" customHeight="1" thickBot="1">
      <c r="A100" s="241"/>
      <c r="B100" s="155" t="s">
        <v>40</v>
      </c>
      <c r="C100" s="85"/>
      <c r="D100" s="156"/>
      <c r="E100" s="33">
        <f>0</f>
        <v>0</v>
      </c>
      <c r="F100" s="132"/>
      <c r="G100" s="73"/>
      <c r="H100" s="73"/>
      <c r="I100" s="73"/>
      <c r="J100" s="74"/>
      <c r="K100" s="73"/>
    </row>
    <row r="101" spans="1:11" ht="45">
      <c r="A101" s="208">
        <v>24</v>
      </c>
      <c r="B101" s="187" t="s">
        <v>86</v>
      </c>
      <c r="C101" s="258" t="s">
        <v>51</v>
      </c>
      <c r="D101" s="188" t="s">
        <v>44</v>
      </c>
      <c r="E101" s="24">
        <f>599300</f>
        <v>599300</v>
      </c>
      <c r="F101" s="130"/>
      <c r="G101" s="56"/>
      <c r="H101" s="56">
        <v>117100</v>
      </c>
      <c r="I101" s="56">
        <v>226700</v>
      </c>
      <c r="J101" s="131">
        <v>127400</v>
      </c>
      <c r="K101" s="56">
        <v>128100</v>
      </c>
    </row>
    <row r="102" spans="1:11" ht="15.75">
      <c r="A102" s="211"/>
      <c r="B102" s="154" t="s">
        <v>10</v>
      </c>
      <c r="C102" s="259"/>
      <c r="D102" s="153"/>
      <c r="E102" s="28">
        <f>599300</f>
        <v>599300</v>
      </c>
      <c r="F102" s="129"/>
      <c r="G102" s="65"/>
      <c r="H102" s="65">
        <v>117100</v>
      </c>
      <c r="I102" s="65">
        <v>226700</v>
      </c>
      <c r="J102" s="66">
        <v>127400</v>
      </c>
      <c r="K102" s="65">
        <v>128100</v>
      </c>
    </row>
    <row r="103" spans="1:11" ht="15.75" customHeight="1" thickBot="1">
      <c r="A103" s="241"/>
      <c r="B103" s="155" t="s">
        <v>40</v>
      </c>
      <c r="C103" s="85"/>
      <c r="D103" s="156"/>
      <c r="E103" s="33">
        <f>0</f>
        <v>0</v>
      </c>
      <c r="F103" s="132"/>
      <c r="G103" s="73"/>
      <c r="H103" s="73"/>
      <c r="I103" s="73"/>
      <c r="J103" s="74"/>
      <c r="K103" s="73"/>
    </row>
    <row r="104" spans="1:11" ht="38.25" customHeight="1">
      <c r="A104" s="211">
        <v>25</v>
      </c>
      <c r="B104" s="187" t="s">
        <v>87</v>
      </c>
      <c r="C104" s="258" t="s">
        <v>45</v>
      </c>
      <c r="D104" s="188" t="s">
        <v>46</v>
      </c>
      <c r="E104" s="24">
        <f>1032500</f>
        <v>1032500</v>
      </c>
      <c r="F104" s="130"/>
      <c r="G104" s="56"/>
      <c r="H104" s="56"/>
      <c r="I104" s="56"/>
      <c r="J104" s="131">
        <v>443500</v>
      </c>
      <c r="K104" s="56">
        <v>589000</v>
      </c>
    </row>
    <row r="105" spans="1:11" ht="15.75">
      <c r="A105" s="211"/>
      <c r="B105" s="154" t="s">
        <v>10</v>
      </c>
      <c r="C105" s="255"/>
      <c r="D105" s="153"/>
      <c r="E105" s="28">
        <f>1032500</f>
        <v>1032500</v>
      </c>
      <c r="F105" s="129"/>
      <c r="G105" s="65"/>
      <c r="H105" s="65"/>
      <c r="I105" s="65"/>
      <c r="J105" s="66">
        <v>443500</v>
      </c>
      <c r="K105" s="65">
        <v>589000</v>
      </c>
    </row>
    <row r="106" spans="1:11" ht="15.75" customHeight="1" thickBot="1">
      <c r="A106" s="241"/>
      <c r="B106" s="155" t="s">
        <v>40</v>
      </c>
      <c r="C106" s="85"/>
      <c r="D106" s="156"/>
      <c r="E106" s="33">
        <f>0</f>
        <v>0</v>
      </c>
      <c r="F106" s="132"/>
      <c r="G106" s="73"/>
      <c r="H106" s="73"/>
      <c r="I106" s="73"/>
      <c r="J106" s="74"/>
      <c r="K106" s="73"/>
    </row>
    <row r="107" spans="1:11" ht="30">
      <c r="A107" s="212">
        <v>26</v>
      </c>
      <c r="B107" s="75" t="s">
        <v>88</v>
      </c>
      <c r="C107" s="257" t="s">
        <v>89</v>
      </c>
      <c r="D107" s="223" t="s">
        <v>90</v>
      </c>
      <c r="E107" s="227">
        <f>880000</f>
        <v>880000</v>
      </c>
      <c r="F107" s="230">
        <f>110000</f>
        <v>110000</v>
      </c>
      <c r="G107" s="233"/>
      <c r="H107" s="111"/>
      <c r="I107" s="110">
        <f>770000</f>
        <v>770000</v>
      </c>
      <c r="J107" s="111"/>
      <c r="K107" s="111"/>
    </row>
    <row r="108" spans="1:11" ht="15.75">
      <c r="A108" s="244"/>
      <c r="B108" s="81" t="s">
        <v>10</v>
      </c>
      <c r="C108" s="285"/>
      <c r="D108" s="238"/>
      <c r="E108" s="228">
        <f>0</f>
        <v>0</v>
      </c>
      <c r="F108" s="234"/>
      <c r="G108" s="235"/>
      <c r="H108" s="91"/>
      <c r="I108" s="92"/>
      <c r="J108" s="91"/>
      <c r="K108" s="91"/>
    </row>
    <row r="109" spans="1:11" ht="15.75" customHeight="1" thickBot="1">
      <c r="A109" s="244"/>
      <c r="B109" s="84" t="s">
        <v>40</v>
      </c>
      <c r="C109" s="197"/>
      <c r="D109" s="239"/>
      <c r="E109" s="229">
        <f>880000</f>
        <v>880000</v>
      </c>
      <c r="F109" s="236">
        <f>110000</f>
        <v>110000</v>
      </c>
      <c r="G109" s="237"/>
      <c r="H109" s="96"/>
      <c r="I109" s="97">
        <f>770000</f>
        <v>770000</v>
      </c>
      <c r="J109" s="96"/>
      <c r="K109" s="96"/>
    </row>
    <row r="110" spans="1:11" ht="30.75">
      <c r="A110" s="208">
        <v>27</v>
      </c>
      <c r="B110" s="189" t="s">
        <v>91</v>
      </c>
      <c r="C110" s="257" t="s">
        <v>47</v>
      </c>
      <c r="D110" s="133" t="s">
        <v>20</v>
      </c>
      <c r="E110" s="215">
        <f>3690307</f>
        <v>3690307</v>
      </c>
      <c r="F110" s="177">
        <f>F111+F112</f>
        <v>78672</v>
      </c>
      <c r="G110" s="55">
        <f>G111+G112</f>
        <v>3584635</v>
      </c>
      <c r="H110" s="56"/>
      <c r="I110" s="131"/>
      <c r="J110" s="56"/>
      <c r="K110" s="56"/>
    </row>
    <row r="111" spans="1:11" ht="15.75">
      <c r="A111" s="245"/>
      <c r="B111" s="81" t="s">
        <v>10</v>
      </c>
      <c r="C111" s="285"/>
      <c r="D111" s="190"/>
      <c r="E111" s="179">
        <f>0</f>
        <v>0</v>
      </c>
      <c r="F111" s="191"/>
      <c r="G111" s="192"/>
      <c r="H111" s="91"/>
      <c r="I111" s="92"/>
      <c r="J111" s="91"/>
      <c r="K111" s="91"/>
    </row>
    <row r="112" spans="1:11" ht="15.75" customHeight="1" thickBot="1">
      <c r="A112" s="246"/>
      <c r="B112" s="93" t="s">
        <v>11</v>
      </c>
      <c r="C112" s="193"/>
      <c r="D112" s="193"/>
      <c r="E112" s="128">
        <f>3690307</f>
        <v>3690307</v>
      </c>
      <c r="F112" s="226">
        <f>78672</f>
        <v>78672</v>
      </c>
      <c r="G112" s="194">
        <f>3584635</f>
        <v>3584635</v>
      </c>
      <c r="H112" s="96"/>
      <c r="I112" s="97"/>
      <c r="J112" s="96"/>
      <c r="K112" s="96"/>
    </row>
    <row r="113" spans="1:11" ht="30.75">
      <c r="A113" s="208">
        <v>28</v>
      </c>
      <c r="B113" s="87" t="s">
        <v>92</v>
      </c>
      <c r="C113" s="257" t="s">
        <v>47</v>
      </c>
      <c r="D113" s="223" t="s">
        <v>42</v>
      </c>
      <c r="E113" s="222">
        <f>2115000</f>
        <v>2115000</v>
      </c>
      <c r="F113" s="218">
        <f>73000</f>
        <v>73000</v>
      </c>
      <c r="G113" s="219"/>
      <c r="H113" s="111">
        <f>2042000</f>
        <v>2042000</v>
      </c>
      <c r="I113" s="110"/>
      <c r="J113" s="111"/>
      <c r="K113" s="111"/>
    </row>
    <row r="114" spans="1:11" ht="15.75">
      <c r="A114" s="245"/>
      <c r="B114" s="81" t="s">
        <v>10</v>
      </c>
      <c r="C114" s="285"/>
      <c r="D114" s="224"/>
      <c r="E114" s="179">
        <f>0</f>
        <v>0</v>
      </c>
      <c r="F114" s="220"/>
      <c r="G114" s="192"/>
      <c r="H114" s="91"/>
      <c r="I114" s="92"/>
      <c r="J114" s="91"/>
      <c r="K114" s="91"/>
    </row>
    <row r="115" spans="1:11" ht="15.75" customHeight="1" thickBot="1">
      <c r="A115" s="246"/>
      <c r="B115" s="93" t="s">
        <v>11</v>
      </c>
      <c r="C115" s="193"/>
      <c r="D115" s="225"/>
      <c r="E115" s="128">
        <f>2115000</f>
        <v>2115000</v>
      </c>
      <c r="F115" s="221">
        <f>73000</f>
        <v>73000</v>
      </c>
      <c r="G115" s="194"/>
      <c r="H115" s="96">
        <f>2042000</f>
        <v>2042000</v>
      </c>
      <c r="I115" s="97"/>
      <c r="J115" s="96"/>
      <c r="K115" s="96"/>
    </row>
    <row r="116" spans="1:11" ht="30">
      <c r="A116" s="208">
        <v>29</v>
      </c>
      <c r="B116" s="187" t="s">
        <v>93</v>
      </c>
      <c r="C116" s="258" t="s">
        <v>47</v>
      </c>
      <c r="D116" s="188" t="s">
        <v>38</v>
      </c>
      <c r="E116" s="24">
        <f>101500</f>
        <v>101500</v>
      </c>
      <c r="F116" s="130">
        <v>14000</v>
      </c>
      <c r="G116" s="56">
        <v>14500</v>
      </c>
      <c r="H116" s="56">
        <v>25000</v>
      </c>
      <c r="I116" s="56">
        <v>15000</v>
      </c>
      <c r="J116" s="131">
        <v>16000</v>
      </c>
      <c r="K116" s="56">
        <v>17000</v>
      </c>
    </row>
    <row r="117" spans="1:11" ht="15.75">
      <c r="A117" s="211"/>
      <c r="B117" s="154" t="s">
        <v>10</v>
      </c>
      <c r="C117" s="255"/>
      <c r="D117" s="153"/>
      <c r="E117" s="28">
        <f>101500</f>
        <v>101500</v>
      </c>
      <c r="F117" s="129">
        <v>14000</v>
      </c>
      <c r="G117" s="65">
        <v>14500</v>
      </c>
      <c r="H117" s="65">
        <v>25000</v>
      </c>
      <c r="I117" s="65">
        <v>15000</v>
      </c>
      <c r="J117" s="66">
        <v>16000</v>
      </c>
      <c r="K117" s="65">
        <v>17000</v>
      </c>
    </row>
    <row r="118" spans="1:11" ht="15.75" customHeight="1" thickBot="1">
      <c r="A118" s="247"/>
      <c r="B118" s="155" t="s">
        <v>40</v>
      </c>
      <c r="C118" s="85"/>
      <c r="D118" s="156"/>
      <c r="E118" s="33">
        <f>0</f>
        <v>0</v>
      </c>
      <c r="F118" s="132"/>
      <c r="G118" s="73"/>
      <c r="H118" s="73"/>
      <c r="I118" s="73"/>
      <c r="J118" s="74"/>
      <c r="K118" s="73"/>
    </row>
    <row r="119" ht="12.75">
      <c r="A119" s="248"/>
    </row>
    <row r="120" ht="12.75">
      <c r="A120" s="248"/>
    </row>
    <row r="121" ht="12.75">
      <c r="A121" s="248"/>
    </row>
    <row r="122" ht="12.75">
      <c r="A122" s="248"/>
    </row>
    <row r="123" ht="12.75">
      <c r="A123" s="248"/>
    </row>
    <row r="124" ht="12.75">
      <c r="A124" s="248"/>
    </row>
    <row r="125" ht="12.75">
      <c r="A125" s="248"/>
    </row>
    <row r="126" ht="12.75">
      <c r="A126" s="248"/>
    </row>
    <row r="127" ht="12.75">
      <c r="A127" s="248"/>
    </row>
    <row r="128" ht="12.75">
      <c r="A128" s="248"/>
    </row>
    <row r="129" ht="12.75">
      <c r="A129" s="248"/>
    </row>
    <row r="130" ht="12.75">
      <c r="A130" s="248"/>
    </row>
    <row r="131" ht="12.75">
      <c r="A131" s="248"/>
    </row>
  </sheetData>
  <mergeCells count="64">
    <mergeCell ref="C113:C114"/>
    <mergeCell ref="C116:C117"/>
    <mergeCell ref="A6:F6"/>
    <mergeCell ref="B14:D14"/>
    <mergeCell ref="B15:D15"/>
    <mergeCell ref="B16:D16"/>
    <mergeCell ref="D7:D9"/>
    <mergeCell ref="A7:A9"/>
    <mergeCell ref="B7:B9"/>
    <mergeCell ref="C7:C9"/>
    <mergeCell ref="C29:C30"/>
    <mergeCell ref="B11:D11"/>
    <mergeCell ref="B12:D12"/>
    <mergeCell ref="B13:D13"/>
    <mergeCell ref="B17:D17"/>
    <mergeCell ref="B18:D18"/>
    <mergeCell ref="E41:E44"/>
    <mergeCell ref="F41:F44"/>
    <mergeCell ref="G41:G44"/>
    <mergeCell ref="H41:H44"/>
    <mergeCell ref="C53:C54"/>
    <mergeCell ref="A56:A64"/>
    <mergeCell ref="C50:C51"/>
    <mergeCell ref="C38:C39"/>
    <mergeCell ref="C56:C57"/>
    <mergeCell ref="C59:C60"/>
    <mergeCell ref="C62:C63"/>
    <mergeCell ref="C65:C66"/>
    <mergeCell ref="F8:F9"/>
    <mergeCell ref="C107:C108"/>
    <mergeCell ref="C110:C111"/>
    <mergeCell ref="C77:C78"/>
    <mergeCell ref="C80:C81"/>
    <mergeCell ref="C83:C84"/>
    <mergeCell ref="C86:C87"/>
    <mergeCell ref="C89:C90"/>
    <mergeCell ref="B71:D71"/>
    <mergeCell ref="B72:D72"/>
    <mergeCell ref="H8:H9"/>
    <mergeCell ref="I8:I9"/>
    <mergeCell ref="J8:J9"/>
    <mergeCell ref="K8:K9"/>
    <mergeCell ref="C47:C48"/>
    <mergeCell ref="A41:A46"/>
    <mergeCell ref="B41:B44"/>
    <mergeCell ref="C41:C45"/>
    <mergeCell ref="A5:K5"/>
    <mergeCell ref="I41:I44"/>
    <mergeCell ref="J41:J44"/>
    <mergeCell ref="K41:K44"/>
    <mergeCell ref="D41:D44"/>
    <mergeCell ref="B19:D19"/>
    <mergeCell ref="C20:C21"/>
    <mergeCell ref="E7:E9"/>
    <mergeCell ref="F7:K7"/>
    <mergeCell ref="G8:G9"/>
    <mergeCell ref="C104:C105"/>
    <mergeCell ref="C68:C70"/>
    <mergeCell ref="B73:D73"/>
    <mergeCell ref="C74:C76"/>
    <mergeCell ref="C92:C94"/>
    <mergeCell ref="C95:C96"/>
    <mergeCell ref="C98:C99"/>
    <mergeCell ref="C101:C10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48" r:id="rId1"/>
  <headerFooter alignWithMargins="0">
    <oddFooter>&amp;CStrona &amp;P</oddFooter>
  </headerFooter>
  <rowBreaks count="2" manualBreakCount="2">
    <brk id="40" max="10" man="1"/>
    <brk id="7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Finanse</cp:lastModifiedBy>
  <cp:lastPrinted>2011-09-30T07:44:06Z</cp:lastPrinted>
  <dcterms:created xsi:type="dcterms:W3CDTF">1997-02-26T13:46:56Z</dcterms:created>
  <dcterms:modified xsi:type="dcterms:W3CDTF">2011-09-30T07:44:36Z</dcterms:modified>
  <cp:category/>
  <cp:version/>
  <cp:contentType/>
  <cp:contentStatus/>
</cp:coreProperties>
</file>