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'Arkusz1'!$A$1:$H$51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<sst xmlns="http://schemas.openxmlformats.org/spreadsheetml/2006/main" count="92" uniqueCount="57">
  <si>
    <t>Załącznik nr 1</t>
  </si>
  <si>
    <t>Rady Powiatu Brzeskiego</t>
  </si>
  <si>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</si>
  <si>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</si>
  <si>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</si>
  <si>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</si>
  <si>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</si>
  <si>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</si>
  <si>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</si>
  <si>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</si>
  <si>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</si>
  <si>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</si>
  <si>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>Wydatki bieżące, w tym:</t>
  </si>
  <si>
    <t xml:space="preserve">na wynagrodzenia i składki od nich naliczane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</si>
  <si>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</si>
  <si>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</si>
  <si>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</si>
  <si>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</si>
  <si>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</si>
  <si>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</si>
  <si>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</si>
  <si>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</si>
  <si>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</si>
  <si>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</si>
  <si>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</si>
  <si>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</si>
  <si>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</si>
  <si>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</si>
  <si>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</si>
  <si>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</si>
  <si>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</si>
  <si>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</si>
  <si>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</si>
  <si>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</si>
  <si>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</si>
  <si>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</si>
  <si>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</si>
  <si>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</si>
  <si>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</si>
  <si>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</si>
  <si>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</si>
  <si>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</si>
  <si>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</si>
  <si>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</si>
  <si>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</si>
  <si>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</si>
  <si>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TAK 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</si>
  <si>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</si>
  <si>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</si>
  <si>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</si>
  <si>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t>Ocena spełnienia warunku uchwalenia budżetu z art. 243 ufp</t>
  </si>
  <si>
    <t xml:space="preserve">związane z funkcjonowaniem organów JST     </t>
  </si>
  <si>
    <r>
      <t xml:space="preserve">wydatki bieżące objęte limitem art. 226 ust. 4 ufp     </t>
    </r>
    <r>
      <rPr>
        <sz val="11"/>
        <color indexed="57"/>
        <rFont val="Arial CE"/>
        <family val="0"/>
      </rPr>
      <t xml:space="preserve"> </t>
    </r>
  </si>
  <si>
    <r>
      <t>Średnia arytmetyczna pozycji pierwszej z ostatnich trzech lat (</t>
    </r>
    <r>
      <rPr>
        <i/>
        <sz val="11"/>
        <rFont val="Arial CE"/>
        <family val="0"/>
      </rPr>
      <t>prawa strona wzoru)</t>
    </r>
  </si>
  <si>
    <r>
      <t>Wskaźnik zadłużenia (</t>
    </r>
    <r>
      <rPr>
        <i/>
        <sz val="11"/>
        <rFont val="Arial CE"/>
        <family val="0"/>
      </rPr>
      <t>lewa strona wzoru)</t>
    </r>
  </si>
  <si>
    <t>do uchwały nr XII/79/11</t>
  </si>
  <si>
    <t>z dnia 29 września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</si>
</sst>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6">
    <font>
      <sz val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sz val="11"/>
      <color indexed="57"/>
      <name val="Arial CE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left" vertical="center" wrapText="1"/>
    </xf>
    <xf numFmtId="3" fontId="11" fillId="3" borderId="7" xfId="0" applyNumberFormat="1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horizontal="left" vertical="center" wrapText="1"/>
    </xf>
    <xf numFmtId="3" fontId="9" fillId="3" borderId="6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3" borderId="11" xfId="0" applyNumberFormat="1" applyFont="1" applyFill="1" applyBorder="1" applyAlignment="1">
      <alignment horizontal="left" vertical="center" wrapText="1"/>
    </xf>
    <xf numFmtId="3" fontId="10" fillId="4" borderId="12" xfId="0" applyNumberFormat="1" applyFont="1" applyFill="1" applyBorder="1" applyAlignment="1">
      <alignment horizontal="left" vertical="center" wrapText="1"/>
    </xf>
    <xf numFmtId="3" fontId="9" fillId="3" borderId="13" xfId="0" applyNumberFormat="1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left" vertical="center" wrapText="1"/>
    </xf>
    <xf numFmtId="3" fontId="9" fillId="3" borderId="8" xfId="0" applyNumberFormat="1" applyFont="1" applyFill="1" applyBorder="1" applyAlignment="1">
      <alignment horizontal="left" vertical="center" wrapText="1"/>
    </xf>
    <xf numFmtId="3" fontId="10" fillId="3" borderId="2" xfId="0" applyNumberFormat="1" applyFont="1" applyFill="1" applyBorder="1" applyAlignment="1">
      <alignment horizontal="left" vertical="center" wrapText="1"/>
    </xf>
    <xf numFmtId="3" fontId="9" fillId="3" borderId="16" xfId="0" applyNumberFormat="1" applyFont="1" applyFill="1" applyBorder="1" applyAlignment="1">
      <alignment horizontal="left" vertical="center" wrapText="1"/>
    </xf>
    <xf numFmtId="3" fontId="9" fillId="3" borderId="17" xfId="0" applyNumberFormat="1" applyFont="1" applyFill="1" applyBorder="1" applyAlignment="1">
      <alignment horizontal="left" vertical="center" wrapText="1"/>
    </xf>
    <xf numFmtId="3" fontId="10" fillId="3" borderId="5" xfId="0" applyNumberFormat="1" applyFont="1" applyFill="1" applyBorder="1" applyAlignment="1">
      <alignment horizontal="left" vertical="center" wrapText="1"/>
    </xf>
    <xf numFmtId="3" fontId="9" fillId="3" borderId="18" xfId="0" applyNumberFormat="1" applyFont="1" applyFill="1" applyBorder="1" applyAlignment="1">
      <alignment horizontal="left" vertical="center" wrapText="1"/>
    </xf>
    <xf numFmtId="4" fontId="9" fillId="3" borderId="7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9" fillId="3" borderId="20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left" vertical="center" wrapText="1"/>
    </xf>
    <xf numFmtId="164" fontId="11" fillId="3" borderId="14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 vertical="center"/>
    </xf>
    <xf numFmtId="164" fontId="11" fillId="3" borderId="22" xfId="0" applyNumberFormat="1" applyFont="1" applyFill="1" applyBorder="1" applyAlignment="1">
      <alignment horizontal="center"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11" fillId="3" borderId="24" xfId="0" applyNumberFormat="1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3" fontId="11" fillId="2" borderId="22" xfId="0" applyNumberFormat="1" applyFont="1" applyFill="1" applyBorder="1" applyAlignment="1">
      <alignment vertical="center"/>
    </xf>
    <xf numFmtId="3" fontId="11" fillId="3" borderId="25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0" fillId="3" borderId="27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 applyProtection="1">
      <alignment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3" fontId="10" fillId="0" borderId="29" xfId="0" applyNumberFormat="1" applyFont="1" applyFill="1" applyBorder="1" applyAlignment="1" applyProtection="1">
      <alignment vertical="center"/>
      <protection/>
    </xf>
    <xf numFmtId="3" fontId="10" fillId="3" borderId="30" xfId="0" applyNumberFormat="1" applyFont="1" applyFill="1" applyBorder="1" applyAlignment="1" applyProtection="1">
      <alignment vertical="center"/>
      <protection/>
    </xf>
    <xf numFmtId="3" fontId="11" fillId="3" borderId="31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1" fillId="3" borderId="32" xfId="0" applyNumberFormat="1" applyFont="1" applyFill="1" applyBorder="1" applyAlignment="1">
      <alignment horizontal="center" vertical="center"/>
    </xf>
    <xf numFmtId="3" fontId="11" fillId="2" borderId="24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3" fontId="11" fillId="3" borderId="35" xfId="0" applyNumberFormat="1" applyFont="1" applyFill="1" applyBorder="1" applyAlignment="1">
      <alignment vertical="center"/>
    </xf>
    <xf numFmtId="3" fontId="9" fillId="3" borderId="27" xfId="0" applyNumberFormat="1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right" vertical="center"/>
    </xf>
    <xf numFmtId="3" fontId="11" fillId="3" borderId="33" xfId="0" applyNumberFormat="1" applyFont="1" applyFill="1" applyBorder="1" applyAlignment="1">
      <alignment vertical="center"/>
    </xf>
    <xf numFmtId="3" fontId="11" fillId="3" borderId="34" xfId="0" applyNumberFormat="1" applyFont="1" applyFill="1" applyBorder="1" applyAlignment="1">
      <alignment vertical="center"/>
    </xf>
    <xf numFmtId="3" fontId="9" fillId="3" borderId="37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9" fillId="2" borderId="3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3" borderId="29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9" fillId="3" borderId="39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3" fontId="9" fillId="3" borderId="32" xfId="0" applyNumberFormat="1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3" fontId="11" fillId="2" borderId="46" xfId="0" applyNumberFormat="1" applyFont="1" applyFill="1" applyBorder="1" applyAlignment="1">
      <alignment vertical="center"/>
    </xf>
    <xf numFmtId="3" fontId="11" fillId="0" borderId="47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9" fillId="0" borderId="49" xfId="0" applyNumberFormat="1" applyFont="1" applyFill="1" applyBorder="1" applyAlignment="1">
      <alignment horizontal="center" vertical="center"/>
    </xf>
    <xf numFmtId="3" fontId="11" fillId="2" borderId="50" xfId="0" applyNumberFormat="1" applyFont="1" applyFill="1" applyBorder="1" applyAlignment="1">
      <alignment vertical="center"/>
    </xf>
    <xf numFmtId="3" fontId="11" fillId="0" borderId="49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horizontal="center" vertical="center"/>
    </xf>
    <xf numFmtId="3" fontId="11" fillId="2" borderId="5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11" fillId="2" borderId="53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horizontal="center" vertical="center"/>
    </xf>
    <xf numFmtId="3" fontId="9" fillId="2" borderId="5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9" fillId="3" borderId="31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right" vertical="center"/>
    </xf>
    <xf numFmtId="49" fontId="11" fillId="3" borderId="25" xfId="0" applyNumberFormat="1" applyFont="1" applyFill="1" applyBorder="1" applyAlignment="1">
      <alignment horizontal="right" vertical="center"/>
    </xf>
    <xf numFmtId="49" fontId="11" fillId="3" borderId="26" xfId="0" applyNumberFormat="1" applyFont="1" applyFill="1" applyBorder="1" applyAlignment="1">
      <alignment horizontal="right" vertical="center"/>
    </xf>
    <xf numFmtId="3" fontId="11" fillId="3" borderId="26" xfId="0" applyNumberFormat="1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right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3" borderId="25" xfId="0" applyNumberFormat="1" applyFont="1" applyFill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>
      <alignment horizontal="center" vertical="center"/>
    </xf>
    <xf numFmtId="10" fontId="11" fillId="3" borderId="25" xfId="0" applyNumberFormat="1" applyFont="1" applyFill="1" applyBorder="1" applyAlignment="1">
      <alignment horizontal="center" vertical="center"/>
    </xf>
    <xf numFmtId="10" fontId="11" fillId="3" borderId="26" xfId="0" applyNumberFormat="1" applyFont="1" applyFill="1" applyBorder="1" applyAlignment="1">
      <alignment horizontal="center" vertical="center"/>
    </xf>
    <xf numFmtId="10" fontId="11" fillId="3" borderId="12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11" fillId="3" borderId="43" xfId="0" applyNumberFormat="1" applyFont="1" applyFill="1" applyBorder="1" applyAlignment="1">
      <alignment horizontal="center" vertical="center"/>
    </xf>
    <xf numFmtId="164" fontId="11" fillId="3" borderId="44" xfId="0" applyNumberFormat="1" applyFont="1" applyFill="1" applyBorder="1" applyAlignment="1">
      <alignment horizontal="center" vertical="center"/>
    </xf>
    <xf numFmtId="10" fontId="11" fillId="3" borderId="44" xfId="0" applyNumberFormat="1" applyFont="1" applyFill="1" applyBorder="1" applyAlignment="1">
      <alignment horizontal="center" vertical="center"/>
    </xf>
    <xf numFmtId="10" fontId="11" fillId="3" borderId="4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top"/>
    </xf>
    <xf numFmtId="3" fontId="11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se\Pulpit\Ela\WPF\wpf%20-%20robocza\Za&#322;.%201%20WPF%20-%20zmiany%20-%202011.09.29%20UR%20nr%20--%20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Wlk. infor."/>
      <sheetName val="Zmiany"/>
      <sheetName val="Zmiany od I półrocza "/>
    </sheetNames>
    <sheetDataSet>
      <sheetData sheetId="1">
        <row r="10">
          <cell r="F10">
            <v>0.024439128025473923</v>
          </cell>
          <cell r="G10">
            <v>0.03288320486284458</v>
          </cell>
          <cell r="H10">
            <v>0.03362455497738496</v>
          </cell>
          <cell r="I10">
            <v>0.029134244393339264</v>
          </cell>
          <cell r="J10">
            <v>0.027225462506803428</v>
          </cell>
          <cell r="K10">
            <v>0.01977590453940475</v>
          </cell>
        </row>
        <row r="11">
          <cell r="F11">
            <v>-0.035709733456019695</v>
          </cell>
          <cell r="G11">
            <v>0.05475622700581701</v>
          </cell>
          <cell r="H11">
            <v>0.0721892036975288</v>
          </cell>
        </row>
        <row r="12">
          <cell r="F12">
            <v>0.09088745773946118</v>
          </cell>
          <cell r="G12">
            <v>0.05094755898752005</v>
          </cell>
          <cell r="H12">
            <v>0.04903648844240424</v>
          </cell>
          <cell r="I12">
            <v>0.030411899082442045</v>
          </cell>
          <cell r="J12">
            <v>0.05698022084344795</v>
          </cell>
          <cell r="K12">
            <v>0.04414777082373148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C1">
      <selection activeCell="A5" sqref="A5:H5"/>
    </sheetView>
  </sheetViews>
  <sheetFormatPr defaultColWidth="9.00390625" defaultRowHeight="24" customHeight="1"/>
  <cols>
    <col min="1" max="1" width="4.75390625" style="1" customWidth="1"/>
    <col min="2" max="2" width="93.125" style="1" customWidth="1"/>
    <col min="3" max="8" width="19.875" style="1" customWidth="1"/>
    <col min="9" max="16384" width="9.125" style="1" customWidth="1"/>
  </cols>
  <sheetData>
    <row r="1" ht="12.75" customHeight="1">
      <c r="G1" s="49" t="s">
        <v>0</v>
      </c>
    </row>
    <row r="2" spans="1:7" ht="12.75" customHeight="1">
      <c r="A2" s="2"/>
      <c r="B2" s="3"/>
      <c r="G2" s="49" t="s">
        <v>55</v>
      </c>
    </row>
    <row r="3" spans="1:7" ht="12.75" customHeight="1">
      <c r="A3" s="2"/>
      <c r="B3" s="3"/>
      <c r="G3" s="49" t="s">
        <v>1</v>
      </c>
    </row>
    <row r="4" ht="12.75" customHeight="1">
      <c r="G4" s="49" t="s">
        <v>56</v>
      </c>
    </row>
    <row r="5" spans="1:8" ht="24" customHeight="1">
      <c r="A5" s="149" t="s">
        <v>2</v>
      </c>
      <c r="B5" s="150"/>
      <c r="C5" s="150"/>
      <c r="D5" s="150"/>
      <c r="E5" s="150"/>
      <c r="F5" s="150"/>
      <c r="G5" s="150"/>
      <c r="H5" s="150"/>
    </row>
    <row r="6" spans="3:8" ht="24" customHeight="1" thickBot="1">
      <c r="C6" s="4"/>
      <c r="D6" s="4"/>
      <c r="E6" s="4"/>
      <c r="F6" s="4"/>
      <c r="G6" s="4"/>
      <c r="H6" s="4"/>
    </row>
    <row r="7" spans="1:8" ht="24" customHeight="1" thickBot="1">
      <c r="A7" s="10" t="s">
        <v>3</v>
      </c>
      <c r="B7" s="11" t="s">
        <v>4</v>
      </c>
      <c r="C7" s="12">
        <v>2011</v>
      </c>
      <c r="D7" s="10">
        <v>2012</v>
      </c>
      <c r="E7" s="13">
        <v>2013</v>
      </c>
      <c r="F7" s="13">
        <v>2014</v>
      </c>
      <c r="G7" s="13">
        <v>2015</v>
      </c>
      <c r="H7" s="14">
        <v>2016</v>
      </c>
    </row>
    <row r="8" spans="1:8" s="5" customFormat="1" ht="24" customHeight="1">
      <c r="A8" s="55">
        <v>1</v>
      </c>
      <c r="B8" s="15" t="s">
        <v>5</v>
      </c>
      <c r="C8" s="56">
        <f aca="true" t="shared" si="0" ref="C8:H8">C9+C10</f>
        <v>88872688</v>
      </c>
      <c r="D8" s="57">
        <f t="shared" si="0"/>
        <v>93061580</v>
      </c>
      <c r="E8" s="58">
        <f t="shared" si="0"/>
        <v>85639468</v>
      </c>
      <c r="F8" s="58">
        <f t="shared" si="0"/>
        <v>99865504</v>
      </c>
      <c r="G8" s="58">
        <f t="shared" si="0"/>
        <v>96954790</v>
      </c>
      <c r="H8" s="59">
        <f t="shared" si="0"/>
        <v>100113853</v>
      </c>
    </row>
    <row r="9" spans="1:8" ht="24" customHeight="1">
      <c r="A9" s="60" t="s">
        <v>6</v>
      </c>
      <c r="B9" s="16" t="s">
        <v>7</v>
      </c>
      <c r="C9" s="50">
        <f>79156307</f>
        <v>79156307</v>
      </c>
      <c r="D9" s="61">
        <f>80511394</f>
        <v>80511394</v>
      </c>
      <c r="E9" s="52">
        <f>80860511</f>
        <v>80860511</v>
      </c>
      <c r="F9" s="52">
        <f>93399604</f>
        <v>93399604</v>
      </c>
      <c r="G9" s="52">
        <f>93454790</f>
        <v>93454790</v>
      </c>
      <c r="H9" s="62">
        <f>96613853</f>
        <v>96613853</v>
      </c>
    </row>
    <row r="10" spans="1:8" ht="24" customHeight="1">
      <c r="A10" s="60" t="s">
        <v>8</v>
      </c>
      <c r="B10" s="16" t="s">
        <v>9</v>
      </c>
      <c r="C10" s="50">
        <f>9716381</f>
        <v>9716381</v>
      </c>
      <c r="D10" s="61">
        <f>12550186</f>
        <v>12550186</v>
      </c>
      <c r="E10" s="52">
        <f>4778957</f>
        <v>4778957</v>
      </c>
      <c r="F10" s="52">
        <v>6465900</v>
      </c>
      <c r="G10" s="52">
        <v>3500000</v>
      </c>
      <c r="H10" s="54">
        <v>3500000</v>
      </c>
    </row>
    <row r="11" spans="1:8" ht="24" customHeight="1" thickBot="1">
      <c r="A11" s="63" t="s">
        <v>10</v>
      </c>
      <c r="B11" s="17" t="s">
        <v>11</v>
      </c>
      <c r="C11" s="64">
        <f>212300</f>
        <v>212300</v>
      </c>
      <c r="D11" s="65">
        <v>400000</v>
      </c>
      <c r="E11" s="66">
        <v>381613</v>
      </c>
      <c r="F11" s="66">
        <v>700000</v>
      </c>
      <c r="G11" s="66">
        <v>200000</v>
      </c>
      <c r="H11" s="67">
        <v>200000</v>
      </c>
    </row>
    <row r="12" spans="1:8" ht="27.75" customHeight="1">
      <c r="A12" s="68">
        <v>2</v>
      </c>
      <c r="B12" s="18" t="s">
        <v>12</v>
      </c>
      <c r="C12" s="48">
        <f>82542227</f>
        <v>82542227</v>
      </c>
      <c r="D12" s="47">
        <f>75815693</f>
        <v>75815693</v>
      </c>
      <c r="E12" s="19">
        <f>75059879</f>
        <v>75059879</v>
      </c>
      <c r="F12" s="19">
        <f>89705998</f>
        <v>89705998</v>
      </c>
      <c r="G12" s="19">
        <f>91928414+G32</f>
        <v>92078414</v>
      </c>
      <c r="H12" s="20">
        <f>95109080+H32</f>
        <v>95209080</v>
      </c>
    </row>
    <row r="13" spans="1:8" ht="24" customHeight="1">
      <c r="A13" s="60" t="s">
        <v>6</v>
      </c>
      <c r="B13" s="16" t="s">
        <v>13</v>
      </c>
      <c r="C13" s="50">
        <f>52272812</f>
        <v>52272812</v>
      </c>
      <c r="D13" s="61">
        <v>53530964</v>
      </c>
      <c r="E13" s="52">
        <v>54762166</v>
      </c>
      <c r="F13" s="52">
        <v>56021696</v>
      </c>
      <c r="G13" s="52">
        <v>57310195</v>
      </c>
      <c r="H13" s="54">
        <v>58628329</v>
      </c>
    </row>
    <row r="14" spans="1:8" ht="24" customHeight="1">
      <c r="A14" s="60" t="s">
        <v>8</v>
      </c>
      <c r="B14" s="16" t="s">
        <v>51</v>
      </c>
      <c r="C14" s="69">
        <f>3688766</f>
        <v>3688766</v>
      </c>
      <c r="D14" s="51">
        <v>2748721</v>
      </c>
      <c r="E14" s="53">
        <v>2811942</v>
      </c>
      <c r="F14" s="53">
        <v>2876617</v>
      </c>
      <c r="G14" s="53">
        <v>2942779</v>
      </c>
      <c r="H14" s="54">
        <v>3010463</v>
      </c>
    </row>
    <row r="15" spans="1:8" ht="24" customHeight="1">
      <c r="A15" s="60" t="s">
        <v>10</v>
      </c>
      <c r="B15" s="16" t="s">
        <v>14</v>
      </c>
      <c r="C15" s="50">
        <v>0</v>
      </c>
      <c r="D15" s="51">
        <v>0</v>
      </c>
      <c r="E15" s="53">
        <v>0</v>
      </c>
      <c r="F15" s="53">
        <v>0</v>
      </c>
      <c r="G15" s="53">
        <v>0</v>
      </c>
      <c r="H15" s="54">
        <v>0</v>
      </c>
    </row>
    <row r="16" spans="1:8" ht="24" customHeight="1">
      <c r="A16" s="60" t="s">
        <v>15</v>
      </c>
      <c r="B16" s="16" t="s">
        <v>16</v>
      </c>
      <c r="C16" s="50">
        <v>0</v>
      </c>
      <c r="D16" s="51">
        <v>0</v>
      </c>
      <c r="E16" s="53">
        <v>0</v>
      </c>
      <c r="F16" s="53">
        <v>0</v>
      </c>
      <c r="G16" s="53">
        <v>0</v>
      </c>
      <c r="H16" s="54">
        <v>0</v>
      </c>
    </row>
    <row r="17" spans="1:8" ht="24" customHeight="1" thickBot="1">
      <c r="A17" s="63" t="s">
        <v>17</v>
      </c>
      <c r="B17" s="17" t="s">
        <v>52</v>
      </c>
      <c r="C17" s="64">
        <f>3203697</f>
        <v>3203697</v>
      </c>
      <c r="D17" s="70">
        <f>1512950</f>
        <v>1512950</v>
      </c>
      <c r="E17" s="71">
        <f>1572700</f>
        <v>1572700</v>
      </c>
      <c r="F17" s="71">
        <f>798900</f>
        <v>798900</v>
      </c>
      <c r="G17" s="71">
        <f>924900</f>
        <v>924900</v>
      </c>
      <c r="H17" s="67">
        <f>940100</f>
        <v>940100</v>
      </c>
    </row>
    <row r="18" spans="1:8" ht="24" customHeight="1" thickBot="1">
      <c r="A18" s="72">
        <v>3</v>
      </c>
      <c r="B18" s="21" t="s">
        <v>18</v>
      </c>
      <c r="C18" s="73">
        <f aca="true" t="shared" si="1" ref="C18:H18">C29-C30-C33</f>
        <v>11009930</v>
      </c>
      <c r="D18" s="74">
        <f t="shared" si="1"/>
        <v>16585724</v>
      </c>
      <c r="E18" s="74">
        <f t="shared" si="1"/>
        <v>8000000</v>
      </c>
      <c r="F18" s="74">
        <f t="shared" si="1"/>
        <v>7500000</v>
      </c>
      <c r="G18" s="74">
        <f t="shared" si="1"/>
        <v>2386737</v>
      </c>
      <c r="H18" s="75">
        <f t="shared" si="1"/>
        <v>3024931</v>
      </c>
    </row>
    <row r="19" spans="1:8" ht="24" customHeight="1">
      <c r="A19" s="68">
        <v>4</v>
      </c>
      <c r="B19" s="18" t="s">
        <v>19</v>
      </c>
      <c r="C19" s="76">
        <f>11009930</f>
        <v>11009930</v>
      </c>
      <c r="D19" s="77">
        <f>18750422</f>
        <v>18750422</v>
      </c>
      <c r="E19" s="78">
        <v>8000000</v>
      </c>
      <c r="F19" s="78">
        <v>7500000</v>
      </c>
      <c r="G19" s="78">
        <v>2386737</v>
      </c>
      <c r="H19" s="79">
        <v>3024931</v>
      </c>
    </row>
    <row r="20" spans="1:8" ht="24" customHeight="1" thickBot="1">
      <c r="A20" s="63" t="s">
        <v>6</v>
      </c>
      <c r="B20" s="17" t="s">
        <v>20</v>
      </c>
      <c r="C20" s="64">
        <f>10247615</f>
        <v>10247615</v>
      </c>
      <c r="D20" s="65">
        <f>17470422</f>
        <v>17470422</v>
      </c>
      <c r="E20" s="71">
        <f>8000000-350000</f>
        <v>7650000</v>
      </c>
      <c r="F20" s="71">
        <v>7500000</v>
      </c>
      <c r="G20" s="71">
        <f>2386737-2386737</f>
        <v>0</v>
      </c>
      <c r="H20" s="67">
        <f>2635184-2635184</f>
        <v>0</v>
      </c>
    </row>
    <row r="21" spans="1:8" ht="24" customHeight="1" thickBot="1">
      <c r="A21" s="80">
        <v>5</v>
      </c>
      <c r="B21" s="22" t="s">
        <v>21</v>
      </c>
      <c r="C21" s="81">
        <f aca="true" t="shared" si="2" ref="C21:H21">C19+C12</f>
        <v>93552157</v>
      </c>
      <c r="D21" s="82">
        <f t="shared" si="2"/>
        <v>94566115</v>
      </c>
      <c r="E21" s="83">
        <f t="shared" si="2"/>
        <v>83059879</v>
      </c>
      <c r="F21" s="83">
        <f t="shared" si="2"/>
        <v>97205998</v>
      </c>
      <c r="G21" s="83">
        <f t="shared" si="2"/>
        <v>94465151</v>
      </c>
      <c r="H21" s="84">
        <f t="shared" si="2"/>
        <v>98234011</v>
      </c>
    </row>
    <row r="22" spans="1:8" s="6" customFormat="1" ht="24" customHeight="1" thickBot="1">
      <c r="A22" s="85">
        <v>6</v>
      </c>
      <c r="B22" s="23" t="s">
        <v>22</v>
      </c>
      <c r="C22" s="86">
        <f aca="true" t="shared" si="3" ref="C22:H22">C8-C21</f>
        <v>-4679469</v>
      </c>
      <c r="D22" s="87">
        <f t="shared" si="3"/>
        <v>-1504535</v>
      </c>
      <c r="E22" s="88">
        <f t="shared" si="3"/>
        <v>2579589</v>
      </c>
      <c r="F22" s="88">
        <f t="shared" si="3"/>
        <v>2659506</v>
      </c>
      <c r="G22" s="88">
        <f t="shared" si="3"/>
        <v>2489639</v>
      </c>
      <c r="H22" s="89">
        <f t="shared" si="3"/>
        <v>1879842</v>
      </c>
    </row>
    <row r="23" spans="1:8" s="7" customFormat="1" ht="24" customHeight="1">
      <c r="A23" s="68">
        <v>7</v>
      </c>
      <c r="B23" s="18" t="s">
        <v>23</v>
      </c>
      <c r="C23" s="24" t="s">
        <v>24</v>
      </c>
      <c r="D23" s="25" t="s">
        <v>24</v>
      </c>
      <c r="E23" s="26" t="s">
        <v>24</v>
      </c>
      <c r="F23" s="26" t="s">
        <v>24</v>
      </c>
      <c r="G23" s="26" t="s">
        <v>24</v>
      </c>
      <c r="H23" s="27" t="s">
        <v>24</v>
      </c>
    </row>
    <row r="24" spans="1:8" s="8" customFormat="1" ht="30" customHeight="1">
      <c r="A24" s="90">
        <v>8</v>
      </c>
      <c r="B24" s="28" t="s">
        <v>25</v>
      </c>
      <c r="C24" s="50">
        <f>6254818</f>
        <v>6254818</v>
      </c>
      <c r="D24" s="51">
        <f>2000000</f>
        <v>2000000</v>
      </c>
      <c r="E24" s="52">
        <v>0</v>
      </c>
      <c r="F24" s="53">
        <f>0</f>
        <v>0</v>
      </c>
      <c r="G24" s="53">
        <f>0</f>
        <v>0</v>
      </c>
      <c r="H24" s="54">
        <f>0</f>
        <v>0</v>
      </c>
    </row>
    <row r="25" spans="1:8" ht="30" customHeight="1">
      <c r="A25" s="60" t="s">
        <v>6</v>
      </c>
      <c r="B25" s="16" t="s">
        <v>26</v>
      </c>
      <c r="C25" s="50">
        <f>C24-C31</f>
        <v>4679469</v>
      </c>
      <c r="D25" s="61">
        <v>0</v>
      </c>
      <c r="E25" s="52">
        <v>0</v>
      </c>
      <c r="F25" s="52">
        <v>0</v>
      </c>
      <c r="G25" s="52">
        <v>0</v>
      </c>
      <c r="H25" s="62">
        <v>0</v>
      </c>
    </row>
    <row r="26" spans="1:8" ht="27.75" customHeight="1" thickBot="1">
      <c r="A26" s="91">
        <v>9</v>
      </c>
      <c r="B26" s="29" t="s">
        <v>27</v>
      </c>
      <c r="C26" s="64">
        <v>0</v>
      </c>
      <c r="D26" s="92">
        <v>0</v>
      </c>
      <c r="E26" s="93">
        <v>0</v>
      </c>
      <c r="F26" s="93">
        <v>0</v>
      </c>
      <c r="G26" s="93">
        <v>0</v>
      </c>
      <c r="H26" s="94">
        <v>0</v>
      </c>
    </row>
    <row r="27" spans="1:8" ht="24" customHeight="1" thickBot="1">
      <c r="A27" s="72">
        <v>10</v>
      </c>
      <c r="B27" s="21" t="s">
        <v>28</v>
      </c>
      <c r="C27" s="95">
        <v>0</v>
      </c>
      <c r="D27" s="96">
        <f>2164698</f>
        <v>2164698</v>
      </c>
      <c r="E27" s="97">
        <v>0</v>
      </c>
      <c r="F27" s="97">
        <v>0</v>
      </c>
      <c r="G27" s="97">
        <v>0</v>
      </c>
      <c r="H27" s="98">
        <v>0</v>
      </c>
    </row>
    <row r="28" spans="1:8" ht="24" customHeight="1" thickBot="1">
      <c r="A28" s="99">
        <v>11</v>
      </c>
      <c r="B28" s="30" t="s">
        <v>29</v>
      </c>
      <c r="C28" s="100">
        <f aca="true" t="shared" si="4" ref="C28:H28">C24+C26+C27</f>
        <v>6254818</v>
      </c>
      <c r="D28" s="101">
        <f>D24+D26+D27</f>
        <v>4164698</v>
      </c>
      <c r="E28" s="101">
        <f>E24+E26+E27</f>
        <v>0</v>
      </c>
      <c r="F28" s="101">
        <f>F24+F26+F27</f>
        <v>0</v>
      </c>
      <c r="G28" s="102">
        <f t="shared" si="4"/>
        <v>0</v>
      </c>
      <c r="H28" s="103">
        <f t="shared" si="4"/>
        <v>0</v>
      </c>
    </row>
    <row r="29" spans="1:8" s="9" customFormat="1" ht="24" customHeight="1">
      <c r="A29" s="104">
        <v>12</v>
      </c>
      <c r="B29" s="31" t="s">
        <v>30</v>
      </c>
      <c r="C29" s="105">
        <f>C8-C12+C32+C24+C26</f>
        <v>13181901</v>
      </c>
      <c r="D29" s="106">
        <f>(D8-(D12-D32))+D24+D26</f>
        <v>19645887</v>
      </c>
      <c r="E29" s="107">
        <f>(E8-(E12-E32))+E24+E26</f>
        <v>10879589</v>
      </c>
      <c r="F29" s="107">
        <f>(F8-(F12-F32))+F24+F26</f>
        <v>10409506</v>
      </c>
      <c r="G29" s="107">
        <f>(G8-(G12-G32))+G24+G26</f>
        <v>5026376</v>
      </c>
      <c r="H29" s="108">
        <f>(H8-(H12-H32))+H24+H26</f>
        <v>5004773</v>
      </c>
    </row>
    <row r="30" spans="1:8" ht="24" customHeight="1">
      <c r="A30" s="109">
        <v>13</v>
      </c>
      <c r="B30" s="28" t="s">
        <v>31</v>
      </c>
      <c r="C30" s="110">
        <f aca="true" t="shared" si="5" ref="C30:H30">C31+C32</f>
        <v>2171971</v>
      </c>
      <c r="D30" s="111">
        <f t="shared" si="5"/>
        <v>3060163</v>
      </c>
      <c r="E30" s="52">
        <f>E31+E32</f>
        <v>2879589</v>
      </c>
      <c r="F30" s="52">
        <f>F31+F32</f>
        <v>2909506</v>
      </c>
      <c r="G30" s="52">
        <f>G31+G32</f>
        <v>2639639</v>
      </c>
      <c r="H30" s="62">
        <f t="shared" si="5"/>
        <v>1979842</v>
      </c>
    </row>
    <row r="31" spans="1:8" ht="24" customHeight="1">
      <c r="A31" s="112" t="s">
        <v>6</v>
      </c>
      <c r="B31" s="16" t="s">
        <v>32</v>
      </c>
      <c r="C31" s="110">
        <f>1575349</f>
        <v>1575349</v>
      </c>
      <c r="D31" s="111">
        <v>2660163</v>
      </c>
      <c r="E31" s="52">
        <f>2579589</f>
        <v>2579589</v>
      </c>
      <c r="F31" s="52">
        <f>2659506</f>
        <v>2659506</v>
      </c>
      <c r="G31" s="52">
        <f>2489639</f>
        <v>2489639</v>
      </c>
      <c r="H31" s="62">
        <f>1879842</f>
        <v>1879842</v>
      </c>
    </row>
    <row r="32" spans="1:8" ht="24" customHeight="1">
      <c r="A32" s="112" t="s">
        <v>8</v>
      </c>
      <c r="B32" s="16" t="s">
        <v>33</v>
      </c>
      <c r="C32" s="110">
        <f>596622</f>
        <v>596622</v>
      </c>
      <c r="D32" s="111">
        <v>400000</v>
      </c>
      <c r="E32" s="52">
        <v>300000</v>
      </c>
      <c r="F32" s="52">
        <v>250000</v>
      </c>
      <c r="G32" s="52">
        <v>150000</v>
      </c>
      <c r="H32" s="62">
        <v>100000</v>
      </c>
    </row>
    <row r="33" spans="1:8" ht="24" customHeight="1" thickBot="1">
      <c r="A33" s="113">
        <v>14</v>
      </c>
      <c r="B33" s="32" t="s">
        <v>34</v>
      </c>
      <c r="C33" s="114">
        <v>0</v>
      </c>
      <c r="D33" s="115">
        <v>0</v>
      </c>
      <c r="E33" s="66">
        <v>0</v>
      </c>
      <c r="F33" s="66">
        <v>0</v>
      </c>
      <c r="G33" s="66">
        <v>0</v>
      </c>
      <c r="H33" s="116">
        <v>0</v>
      </c>
    </row>
    <row r="34" spans="1:8" ht="24" customHeight="1" thickBot="1">
      <c r="A34" s="99">
        <v>15</v>
      </c>
      <c r="B34" s="33" t="s">
        <v>35</v>
      </c>
      <c r="C34" s="100">
        <f aca="true" t="shared" si="6" ref="C34:H34">C31+C33</f>
        <v>1575349</v>
      </c>
      <c r="D34" s="101">
        <f t="shared" si="6"/>
        <v>2660163</v>
      </c>
      <c r="E34" s="102">
        <f t="shared" si="6"/>
        <v>2579589</v>
      </c>
      <c r="F34" s="102">
        <f t="shared" si="6"/>
        <v>2659506</v>
      </c>
      <c r="G34" s="102">
        <f t="shared" si="6"/>
        <v>2489639</v>
      </c>
      <c r="H34" s="103">
        <f t="shared" si="6"/>
        <v>1879842</v>
      </c>
    </row>
    <row r="35" spans="1:8" ht="24" customHeight="1" thickBot="1">
      <c r="A35" s="117">
        <v>16</v>
      </c>
      <c r="B35" s="34" t="s">
        <v>36</v>
      </c>
      <c r="C35" s="118">
        <f aca="true" t="shared" si="7" ref="C35:H35">C18-C19+C27</f>
        <v>0</v>
      </c>
      <c r="D35" s="119">
        <f t="shared" si="7"/>
        <v>0</v>
      </c>
      <c r="E35" s="120">
        <f>E18-E19+E27</f>
        <v>0</v>
      </c>
      <c r="F35" s="120">
        <f t="shared" si="7"/>
        <v>0</v>
      </c>
      <c r="G35" s="120">
        <f t="shared" si="7"/>
        <v>0</v>
      </c>
      <c r="H35" s="121">
        <f t="shared" si="7"/>
        <v>0</v>
      </c>
    </row>
    <row r="36" spans="1:8" ht="24" customHeight="1" thickBot="1">
      <c r="A36" s="151"/>
      <c r="B36" s="152"/>
      <c r="C36" s="152"/>
      <c r="D36" s="152"/>
      <c r="E36" s="152"/>
      <c r="F36" s="152"/>
      <c r="G36" s="152"/>
      <c r="H36" s="152"/>
    </row>
    <row r="37" spans="1:8" ht="24" customHeight="1">
      <c r="A37" s="122">
        <v>17</v>
      </c>
      <c r="B37" s="18" t="s">
        <v>37</v>
      </c>
      <c r="C37" s="123">
        <v>11776012</v>
      </c>
      <c r="D37" s="124">
        <f>12268739</f>
        <v>12268739</v>
      </c>
      <c r="E37" s="125">
        <f>9608576</f>
        <v>9608576</v>
      </c>
      <c r="F37" s="125">
        <f>7028987</f>
        <v>7028987</v>
      </c>
      <c r="G37" s="125">
        <f>4369481</f>
        <v>4369481</v>
      </c>
      <c r="H37" s="126">
        <f>1879842</f>
        <v>1879842</v>
      </c>
    </row>
    <row r="38" spans="1:8" s="8" customFormat="1" ht="24" customHeight="1">
      <c r="A38" s="60" t="s">
        <v>6</v>
      </c>
      <c r="B38" s="16" t="s">
        <v>38</v>
      </c>
      <c r="C38" s="50">
        <v>6216004</v>
      </c>
      <c r="D38" s="51">
        <v>0</v>
      </c>
      <c r="E38" s="53">
        <v>0</v>
      </c>
      <c r="F38" s="53">
        <v>0</v>
      </c>
      <c r="G38" s="53">
        <v>0</v>
      </c>
      <c r="H38" s="54">
        <v>0</v>
      </c>
    </row>
    <row r="39" spans="1:8" ht="30" customHeight="1">
      <c r="A39" s="60" t="s">
        <v>8</v>
      </c>
      <c r="B39" s="16" t="s">
        <v>39</v>
      </c>
      <c r="C39" s="50">
        <v>0</v>
      </c>
      <c r="D39" s="51">
        <v>0</v>
      </c>
      <c r="E39" s="53">
        <v>0</v>
      </c>
      <c r="F39" s="53">
        <v>0</v>
      </c>
      <c r="G39" s="53">
        <v>0</v>
      </c>
      <c r="H39" s="54">
        <v>0</v>
      </c>
    </row>
    <row r="40" spans="1:8" ht="30" customHeight="1">
      <c r="A40" s="127">
        <v>18</v>
      </c>
      <c r="B40" s="28" t="s">
        <v>40</v>
      </c>
      <c r="C40" s="128" t="s">
        <v>41</v>
      </c>
      <c r="D40" s="129" t="s">
        <v>41</v>
      </c>
      <c r="E40" s="130" t="s">
        <v>41</v>
      </c>
      <c r="F40" s="131">
        <v>0</v>
      </c>
      <c r="G40" s="131">
        <v>0</v>
      </c>
      <c r="H40" s="132">
        <v>0</v>
      </c>
    </row>
    <row r="41" spans="1:8" ht="24.75" customHeight="1">
      <c r="A41" s="127">
        <v>19</v>
      </c>
      <c r="B41" s="28" t="s">
        <v>42</v>
      </c>
      <c r="C41" s="133" t="s">
        <v>24</v>
      </c>
      <c r="D41" s="134" t="s">
        <v>24</v>
      </c>
      <c r="E41" s="135" t="s">
        <v>24</v>
      </c>
      <c r="F41" s="136">
        <f>'[1]Wlk. infor.'!I10</f>
        <v>0.029134244393339264</v>
      </c>
      <c r="G41" s="136">
        <f>'[1]Wlk. infor.'!J10</f>
        <v>0.027225462506803428</v>
      </c>
      <c r="H41" s="137">
        <f>'[1]Wlk. infor.'!K10</f>
        <v>0.01977590453940475</v>
      </c>
    </row>
    <row r="42" spans="1:8" ht="24" customHeight="1">
      <c r="A42" s="127" t="s">
        <v>6</v>
      </c>
      <c r="B42" s="28" t="s">
        <v>43</v>
      </c>
      <c r="C42" s="133" t="s">
        <v>24</v>
      </c>
      <c r="D42" s="134" t="s">
        <v>24</v>
      </c>
      <c r="E42" s="135" t="s">
        <v>24</v>
      </c>
      <c r="F42" s="136">
        <f>'[1]Wlk. infor.'!I12</f>
        <v>0.030411899082442045</v>
      </c>
      <c r="G42" s="136">
        <f>'[1]Wlk. infor.'!J12</f>
        <v>0.05698022084344795</v>
      </c>
      <c r="H42" s="137">
        <f>'[1]Wlk. infor.'!K12</f>
        <v>0.04414777082373148</v>
      </c>
    </row>
    <row r="43" spans="1:8" ht="24" customHeight="1">
      <c r="A43" s="127">
        <v>20</v>
      </c>
      <c r="B43" s="35" t="s">
        <v>44</v>
      </c>
      <c r="C43" s="138" t="s">
        <v>24</v>
      </c>
      <c r="D43" s="139" t="s">
        <v>24</v>
      </c>
      <c r="E43" s="136" t="s">
        <v>24</v>
      </c>
      <c r="F43" s="139" t="s">
        <v>45</v>
      </c>
      <c r="G43" s="136" t="s">
        <v>45</v>
      </c>
      <c r="H43" s="137" t="s">
        <v>46</v>
      </c>
    </row>
    <row r="44" spans="1:8" ht="24" customHeight="1">
      <c r="A44" s="127">
        <v>21</v>
      </c>
      <c r="B44" s="28" t="s">
        <v>47</v>
      </c>
      <c r="C44" s="138">
        <f>C30/C8</f>
        <v>0.024439128025473923</v>
      </c>
      <c r="D44" s="140">
        <f>D30/D8</f>
        <v>0.03288320486284458</v>
      </c>
      <c r="E44" s="140">
        <f>E30/E8</f>
        <v>0.03362455497738496</v>
      </c>
      <c r="F44" s="141" t="s">
        <v>24</v>
      </c>
      <c r="G44" s="142" t="s">
        <v>24</v>
      </c>
      <c r="H44" s="143" t="s">
        <v>24</v>
      </c>
    </row>
    <row r="45" spans="1:8" ht="24" customHeight="1" thickBot="1">
      <c r="A45" s="91">
        <v>22</v>
      </c>
      <c r="B45" s="29" t="s">
        <v>48</v>
      </c>
      <c r="C45" s="144">
        <f>(C37-C38)/C8</f>
        <v>0.06256149245761533</v>
      </c>
      <c r="D45" s="145">
        <f>(D37-D38)/D8</f>
        <v>0.13183463035981122</v>
      </c>
      <c r="E45" s="146">
        <f>(E37-E38)/E8</f>
        <v>0.11219798796508171</v>
      </c>
      <c r="F45" s="147" t="s">
        <v>24</v>
      </c>
      <c r="G45" s="147" t="s">
        <v>24</v>
      </c>
      <c r="H45" s="148" t="s">
        <v>24</v>
      </c>
    </row>
    <row r="46" spans="1:8" ht="24" customHeight="1" thickBot="1">
      <c r="A46" s="153"/>
      <c r="B46" s="154"/>
      <c r="C46" s="154"/>
      <c r="D46" s="154"/>
      <c r="E46" s="154"/>
      <c r="F46" s="154"/>
      <c r="G46" s="154"/>
      <c r="H46" s="154"/>
    </row>
    <row r="47" spans="1:8" ht="24" customHeight="1" thickBot="1">
      <c r="A47" s="12" t="s">
        <v>3</v>
      </c>
      <c r="B47" s="36" t="s">
        <v>4</v>
      </c>
      <c r="C47" s="36">
        <v>2011</v>
      </c>
      <c r="D47" s="36">
        <v>2012</v>
      </c>
      <c r="E47" s="36">
        <v>2013</v>
      </c>
      <c r="F47" s="37"/>
      <c r="G47" s="37"/>
      <c r="H47" s="37"/>
    </row>
    <row r="48" spans="1:8" ht="30" customHeight="1">
      <c r="A48" s="38">
        <v>1</v>
      </c>
      <c r="B48" s="39" t="s">
        <v>49</v>
      </c>
      <c r="C48" s="40">
        <f>'[1]Wlk. infor.'!F11</f>
        <v>-0.035709733456019695</v>
      </c>
      <c r="D48" s="40">
        <f>'[1]Wlk. infor.'!G11</f>
        <v>0.05475622700581701</v>
      </c>
      <c r="E48" s="40">
        <f>'[1]Wlk. infor.'!H11</f>
        <v>0.0721892036975288</v>
      </c>
      <c r="F48" s="37"/>
      <c r="G48" s="37"/>
      <c r="H48" s="37"/>
    </row>
    <row r="49" spans="1:8" ht="27" customHeight="1">
      <c r="A49" s="41">
        <v>2</v>
      </c>
      <c r="B49" s="42" t="s">
        <v>53</v>
      </c>
      <c r="C49" s="43">
        <f>'[1]Wlk. infor.'!F12</f>
        <v>0.09088745773946118</v>
      </c>
      <c r="D49" s="43">
        <f>'[1]Wlk. infor.'!G12</f>
        <v>0.05094755898752005</v>
      </c>
      <c r="E49" s="43">
        <f>'[1]Wlk. infor.'!H12</f>
        <v>0.04903648844240424</v>
      </c>
      <c r="F49" s="37"/>
      <c r="G49" s="37"/>
      <c r="H49" s="37"/>
    </row>
    <row r="50" spans="1:8" ht="20.25" customHeight="1">
      <c r="A50" s="41">
        <v>3</v>
      </c>
      <c r="B50" s="42" t="s">
        <v>54</v>
      </c>
      <c r="C50" s="43">
        <f>'[1]Wlk. infor.'!F10</f>
        <v>0.024439128025473923</v>
      </c>
      <c r="D50" s="43">
        <f>'[1]Wlk. infor.'!G10</f>
        <v>0.03288320486284458</v>
      </c>
      <c r="E50" s="43">
        <f>'[1]Wlk. infor.'!H10</f>
        <v>0.03362455497738496</v>
      </c>
      <c r="F50" s="37"/>
      <c r="G50" s="37"/>
      <c r="H50" s="37"/>
    </row>
    <row r="51" spans="1:8" ht="20.25" customHeight="1" thickBot="1">
      <c r="A51" s="44">
        <v>4</v>
      </c>
      <c r="B51" s="45" t="s">
        <v>50</v>
      </c>
      <c r="C51" s="46" t="b">
        <f>C50&lt;=C49</f>
        <v>1</v>
      </c>
      <c r="D51" s="46" t="b">
        <f>D50&lt;=D49</f>
        <v>1</v>
      </c>
      <c r="E51" s="46" t="b">
        <f>E50&lt;=E49</f>
        <v>1</v>
      </c>
      <c r="F51" s="37"/>
      <c r="G51" s="37"/>
      <c r="H51" s="37"/>
    </row>
    <row r="52" ht="14.25" customHeight="1"/>
    <row r="53" ht="14.25" customHeight="1"/>
    <row r="54" ht="14.25" customHeight="1"/>
    <row r="55" ht="14.25" customHeight="1"/>
    <row r="56" ht="14.25" customHeight="1"/>
  </sheetData>
  <mergeCells count="3">
    <mergeCell ref="A5:H5"/>
    <mergeCell ref="A36:H36"/>
    <mergeCell ref="A46:H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&amp;CStrona &amp;P</oddFooter>
  </headerFooter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2011-09-19T12:23:33Z</cp:lastPrinted>
  <dcterms:created xsi:type="dcterms:W3CDTF">1997-02-26T13:46:56Z</dcterms:created>
  <dcterms:modified xsi:type="dcterms:W3CDTF">2011-09-30T07:41:31Z</dcterms:modified>
  <cp:category/>
  <cp:version/>
  <cp:contentType/>
  <cp:contentStatus/>
</cp:coreProperties>
</file>