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'Arkusz1'!$A$1:$K$113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<sst xmlns="http://schemas.openxmlformats.org/spreadsheetml/2006/main" count="194" uniqueCount="92">
  <si>
    <t>Wykaz przedsięwzięć do WPF na lata 2011-2016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</si>
  <si>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</si>
  <si>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</si>
  <si>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</si>
  <si>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</si>
  <si>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</si>
  <si>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</si>
  <si>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</si>
  <si>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</si>
  <si>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</si>
  <si>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</si>
  <si>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</si>
  <si>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</si>
  <si>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</si>
  <si>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</si>
  <si>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</si>
  <si>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t>Zarząd Dróg Powiatowych w Brzegu</t>
  </si>
  <si>
    <t>2009-2012</t>
  </si>
  <si>
    <t>Starostwo Powiatowe w Brzegu</t>
  </si>
  <si>
    <t>2009-2015</t>
  </si>
  <si>
    <t>2007-2012</t>
  </si>
  <si>
    <t>Starostwo Powiatowe               w Brzegu</t>
  </si>
  <si>
    <t>2009-2011</t>
  </si>
  <si>
    <t>Gmina Kedzierzyn - Koźle                 Starostwo Powiatowe</t>
  </si>
  <si>
    <t>2010-2011</t>
  </si>
  <si>
    <t>Starostwo Powiatowe                                                w Brzegu</t>
  </si>
  <si>
    <t>Starostwo Powiatowe                                              w Brzegu</t>
  </si>
  <si>
    <t>Starostwo Powiatowe                                                        w Brzegu</t>
  </si>
  <si>
    <t>2010-2012</t>
  </si>
  <si>
    <t>Zespół Szkół Rolniczych w Żłobiźnie</t>
  </si>
  <si>
    <t>Starostwo Powiatowe                                                 w Brzegu</t>
  </si>
  <si>
    <t>2007-2011</t>
  </si>
  <si>
    <t>Specjalny Ośrodek Szkolno - Wychowawczy w Grodkowie</t>
  </si>
  <si>
    <t>Powiatowe Centrum Pomocy Rodzinie                                             w Brzegu</t>
  </si>
  <si>
    <t>2008-2013</t>
  </si>
  <si>
    <t>Powiatowe Centrum Pomocy Rodzinie                                          w Brzegu</t>
  </si>
  <si>
    <t>b)</t>
  </si>
  <si>
    <t>programy, projekty lub zadania pozostałe (razem)</t>
  </si>
  <si>
    <t>Starostwo Powiatowe                                                       w Brzegu</t>
  </si>
  <si>
    <t>2011-2016</t>
  </si>
  <si>
    <t xml:space="preserve">Zarząd Dróg Powiatowych w Brzegu </t>
  </si>
  <si>
    <t>2010-2014</t>
  </si>
  <si>
    <t xml:space="preserve">- wydatki majątkowe </t>
  </si>
  <si>
    <t>2011-2012</t>
  </si>
  <si>
    <t>2011-2013</t>
  </si>
  <si>
    <t>2013-2015</t>
  </si>
  <si>
    <t>2013-2016</t>
  </si>
  <si>
    <t>Starostwo Powiatowe                                          w Brzegu</t>
  </si>
  <si>
    <t>2015-2016</t>
  </si>
  <si>
    <t>Starostwo Powiatowe                                      w Brzegu</t>
  </si>
  <si>
    <t>Rady Powiatu Brzeskiego</t>
  </si>
  <si>
    <t>Załącznik nr 2</t>
  </si>
  <si>
    <r>
      <t>Program: RPO WO 2007-20013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"Rewitalizacja budynku byłego internatu Zespołu Szkół Ekonomicznych przy ul. Wyszyńskiego 23 w Brzegu na funkcje turystyczne"</t>
    </r>
  </si>
  <si>
    <r>
      <t>Program: Pomoc techniczna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"Funkcjonowanie sieci Punktów Informacyjnych o Funduszach Europejskich"</t>
    </r>
  </si>
  <si>
    <r>
      <t>Program: RPO 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"E-Urząd - elektroniczna platforma usług dla mieszkańców Powiatu Brzeskiego"</t>
    </r>
  </si>
  <si>
    <r>
      <t>Program: RPO WO 2007-2013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"Podniesienie umiejętności i kwalifikacji urzędników z powiatu brzeskiego i nyskiego, w celu poprawy jakości obsługi klienta i inwestora"</t>
    </r>
  </si>
  <si>
    <r>
      <t>Program: PO KL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</si>
  <si>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r>
      <t>Program: PO KL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"Sapere aude - odważ się być mądrym" </t>
    </r>
  </si>
  <si>
    <r>
      <t>Program: RPO WO 2007-2013</t>
    </r>
    <r>
      <rPr>
        <b/>
        <sz val="10"/>
        <rFont val="Arial CE"/>
        <family val="0"/>
      </rPr>
      <t xml:space="preserve">                                                                                  P</t>
    </r>
    <r>
      <rPr>
        <sz val="10"/>
        <rFont val="Arial CE"/>
        <family val="0"/>
      </rPr>
      <t>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</si>
  <si>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r>
      <t>Program: RPO WO 2007-2013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"Opolska e-Szkoła, szkołą ku przyszłości" </t>
    </r>
  </si>
  <si>
    <r>
      <t>Program: PO KL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"Nakręć się na przyszłość" </t>
    </r>
  </si>
  <si>
    <r>
      <t>Program: PO KL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"Wysokie kwalifikacje nauczycieli inwestycją w lepszą przyszłość młodzieży" </t>
    </r>
  </si>
  <si>
    <r>
      <t>Program: LEONARDO DA VINCI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"Zdobywamy doświadczenie zawodowe za granicą"</t>
    </r>
  </si>
  <si>
    <r>
      <t>Program: PO KL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"Program zajęć dodatkowych wspierających rozwój kompetencji kluczowych uczniów szkół gimnazjalnych województwa opolskiego w roku szkolnym 2010/2011"</t>
    </r>
  </si>
  <si>
    <t>Starostwo Powiatowe                    w Brzegu</t>
  </si>
  <si>
    <r>
      <t>Program: PO KL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"Kwalifikacje i Staż - Pracę Masz"</t>
    </r>
  </si>
  <si>
    <r>
      <t xml:space="preserve">Zadanie pn. </t>
    </r>
    <r>
      <rPr>
        <b/>
        <i/>
        <sz val="10"/>
        <rFont val="Arial CE"/>
        <family val="0"/>
      </rPr>
      <t>"Wypłata ekwiwalentów za zalesienie gruntów"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</si>
  <si>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1174 O i 1175 O Łukowice Brzeskie - Brzeg"</t>
    </r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</si>
  <si>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"Przebudowa wraz z budową infrastruktury drogi powiatowej nr 1518 O Wójtowice - Jaszów"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</si>
  <si>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"Odbudowa mostu w ciągu drogi powiatowej nr 1507 O na rzece Nysa Kłodzka w miejscowości Głębocko"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</si>
  <si>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 m. Myśliborzyce (DP nr 1167 O) i Błota (DP nr 1169 O)"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</si>
  <si>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"Budowa chodników wraz z odwodnieniem przy drogach powiatowych na terenie miasta i gminy Grodków"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</si>
  <si>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"Remont drogi powiatowej nr 1172 O Brzeg - Lipki"</t>
    </r>
  </si>
  <si>
    <r>
      <t>Zadanie pn.</t>
    </r>
    <r>
      <rPr>
        <b/>
        <i/>
        <sz val="10"/>
        <rFont val="Arial CE"/>
        <family val="0"/>
      </rPr>
      <t xml:space="preserve"> "Modernizacja ewidencji gruntów i budynków gminy Grodków - obszar wiejski"</t>
    </r>
  </si>
  <si>
    <r>
      <t>Zadanie pn.</t>
    </r>
    <r>
      <rPr>
        <b/>
        <i/>
        <sz val="10"/>
        <rFont val="Arial CE"/>
        <family val="0"/>
      </rPr>
      <t xml:space="preserve"> "Przekształcenie mapy zasadniczej do postaci cyfrowej i utworzenie baz danych"</t>
    </r>
  </si>
  <si>
    <r>
      <t>Zadanie pn.</t>
    </r>
    <r>
      <rPr>
        <b/>
        <i/>
        <sz val="10"/>
        <rFont val="Arial CE"/>
        <family val="0"/>
      </rPr>
      <t xml:space="preserve"> "Elektroniczna archiwizacja materiałów powiatowego zasobu geodezyjnego i kartograficznego - zasobu bazowego i użytkowego"</t>
    </r>
  </si>
  <si>
    <r>
      <t>Zadanie pn.</t>
    </r>
    <r>
      <rPr>
        <b/>
        <i/>
        <sz val="10"/>
        <rFont val="Arial CE"/>
        <family val="0"/>
      </rPr>
      <t xml:space="preserve"> "Modernizacja geodezyjnej osnowy szczegółowej poziomej i wysokościowej"</t>
    </r>
  </si>
  <si>
    <r>
      <t>Zadanie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"Termomodernizacja obiektu Zespołu Szkół Zawodowych nr 1 w Brzegu" </t>
    </r>
  </si>
  <si>
    <r>
      <t>Zadanie pn.</t>
    </r>
    <r>
      <rPr>
        <b/>
        <i/>
        <sz val="10"/>
        <rFont val="Arial CE"/>
        <family val="0"/>
      </rPr>
      <t>"Program Ochrony Środowiska i Plan Gospodarki Odpadami"</t>
    </r>
  </si>
  <si>
    <t>c)</t>
  </si>
  <si>
    <t>programy, projekty lub zadania związane z umowami partnerstwa publiczno-prywatnego (razem)</t>
  </si>
  <si>
    <t>program 1 ogółem</t>
  </si>
  <si>
    <t>2.</t>
  </si>
  <si>
    <t>umowy, których realizacja w roku budżetowym i w latach następnych jest niezbędna dla zapewnienia ciągłości działania jednostki i których płatności przypadają w okresie dłuższym niż rok</t>
  </si>
  <si>
    <t>Umowa 1 ogółem</t>
  </si>
  <si>
    <t>3.</t>
  </si>
  <si>
    <t>gwarancje i poręczenia udzielane przez jednostki samorządu terytorialnego (razem)</t>
  </si>
  <si>
    <t>- wyszczególnienie wydatków na program</t>
  </si>
  <si>
    <r>
      <t>Program: RPO WO 2007-2013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"Wykorzystanie energii słonecznej przy modernizacji budynków Brzeskiego Centrum Medycznego w Brzegu"</t>
    </r>
  </si>
  <si>
    <r>
      <t>Program: PO KL                                                                                                     Projekt pn.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>"Aktywizacja zawodowa i społeczna wychowanków placówek opiekuńczo-wychowawczych i osób niepełnosprawnych"</t>
    </r>
  </si>
  <si>
    <t>do uchwały nr IX/61/11</t>
  </si>
  <si>
    <t>z dnia 9 czerwca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</si>
</sst>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 style="dashDot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ashDot"/>
      <top>
        <color indexed="63"/>
      </top>
      <bottom style="thin"/>
    </border>
    <border>
      <left style="medium"/>
      <right style="dashDot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Dot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ashDot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Dot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Dot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4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right" vertical="center"/>
    </xf>
    <xf numFmtId="3" fontId="3" fillId="4" borderId="15" xfId="0" applyNumberFormat="1" applyFont="1" applyFill="1" applyBorder="1" applyAlignment="1">
      <alignment horizontal="right" vertical="center" wrapText="1"/>
    </xf>
    <xf numFmtId="3" fontId="3" fillId="4" borderId="5" xfId="0" applyNumberFormat="1" applyFont="1" applyFill="1" applyBorder="1" applyAlignment="1">
      <alignment horizontal="right" vertical="center" wrapText="1"/>
    </xf>
    <xf numFmtId="3" fontId="3" fillId="4" borderId="1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0" fontId="2" fillId="5" borderId="14" xfId="0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2" fillId="4" borderId="26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0" fillId="0" borderId="12" xfId="0" applyFont="1" applyFill="1" applyBorder="1" applyAlignment="1">
      <alignment/>
    </xf>
    <xf numFmtId="49" fontId="0" fillId="0" borderId="20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49" fontId="0" fillId="0" borderId="24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36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3" fontId="0" fillId="0" borderId="25" xfId="0" applyNumberFormat="1" applyFont="1" applyBorder="1" applyAlignment="1">
      <alignment horizontal="right" vertical="center"/>
    </xf>
    <xf numFmtId="49" fontId="0" fillId="0" borderId="24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right" vertical="center"/>
    </xf>
    <xf numFmtId="0" fontId="0" fillId="0" borderId="16" xfId="0" applyFont="1" applyFill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5" xfId="0" applyNumberFormat="1" applyFont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/>
    </xf>
    <xf numFmtId="49" fontId="5" fillId="0" borderId="24" xfId="0" applyNumberFormat="1" applyFont="1" applyFill="1" applyBorder="1" applyAlignment="1">
      <alignment vertical="center" wrapText="1"/>
    </xf>
    <xf numFmtId="0" fontId="5" fillId="0" borderId="33" xfId="0" applyFont="1" applyBorder="1" applyAlignment="1">
      <alignment/>
    </xf>
    <xf numFmtId="3" fontId="5" fillId="0" borderId="40" xfId="0" applyNumberFormat="1" applyFont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40" xfId="0" applyNumberFormat="1" applyFont="1" applyBorder="1" applyAlignment="1">
      <alignment horizontal="right" vertical="center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left" vertical="center" wrapText="1"/>
    </xf>
    <xf numFmtId="49" fontId="0" fillId="0" borderId="39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49" fontId="0" fillId="0" borderId="4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45" xfId="0" applyNumberFormat="1" applyFont="1" applyFill="1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wrapText="1"/>
    </xf>
    <xf numFmtId="3" fontId="0" fillId="0" borderId="2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wrapText="1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3" fontId="2" fillId="4" borderId="49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2" fillId="4" borderId="50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2" fillId="4" borderId="5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49" fontId="0" fillId="0" borderId="43" xfId="0" applyNumberFormat="1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0" fillId="0" borderId="45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41" xfId="0" applyFill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49" fontId="0" fillId="0" borderId="43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3" fontId="0" fillId="0" borderId="29" xfId="0" applyNumberFormat="1" applyFont="1" applyFill="1" applyBorder="1" applyAlignment="1">
      <alignment horizontal="left" vertical="center"/>
    </xf>
    <xf numFmtId="49" fontId="0" fillId="0" borderId="45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52" xfId="0" applyNumberFormat="1" applyFont="1" applyFill="1" applyBorder="1" applyAlignment="1">
      <alignment horizontal="right" vertical="center"/>
    </xf>
    <xf numFmtId="3" fontId="0" fillId="0" borderId="4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3" fontId="2" fillId="4" borderId="54" xfId="0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2" fillId="5" borderId="8" xfId="0" applyNumberFormat="1" applyFont="1" applyFill="1" applyBorder="1" applyAlignment="1">
      <alignment horizontal="right" vertical="center"/>
    </xf>
    <xf numFmtId="3" fontId="2" fillId="5" borderId="52" xfId="0" applyNumberFormat="1" applyFont="1" applyFill="1" applyBorder="1" applyAlignment="1">
      <alignment horizontal="right" vertical="center"/>
    </xf>
    <xf numFmtId="3" fontId="2" fillId="5" borderId="55" xfId="0" applyNumberFormat="1" applyFont="1" applyFill="1" applyBorder="1" applyAlignment="1">
      <alignment horizontal="right" vertical="center"/>
    </xf>
    <xf numFmtId="3" fontId="2" fillId="4" borderId="44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horizontal="center" vertical="center"/>
    </xf>
    <xf numFmtId="3" fontId="2" fillId="4" borderId="57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58" xfId="0" applyNumberFormat="1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3" fontId="2" fillId="4" borderId="39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49" fontId="5" fillId="0" borderId="43" xfId="0" applyNumberFormat="1" applyFont="1" applyFill="1" applyBorder="1" applyAlignment="1">
      <alignment vertical="center" wrapText="1"/>
    </xf>
    <xf numFmtId="3" fontId="5" fillId="4" borderId="0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3" fontId="5" fillId="4" borderId="46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>
      <alignment horizontal="right" vertical="center"/>
    </xf>
    <xf numFmtId="3" fontId="5" fillId="4" borderId="52" xfId="0" applyNumberFormat="1" applyFont="1" applyFill="1" applyBorder="1" applyAlignment="1">
      <alignment horizontal="right" vertical="center"/>
    </xf>
    <xf numFmtId="3" fontId="5" fillId="4" borderId="55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58" xfId="0" applyNumberFormat="1" applyFont="1" applyFill="1" applyBorder="1" applyAlignment="1">
      <alignment horizontal="right" vertical="center"/>
    </xf>
    <xf numFmtId="49" fontId="2" fillId="0" borderId="41" xfId="0" applyNumberFormat="1" applyFont="1" applyFill="1" applyBorder="1" applyAlignment="1">
      <alignment vertical="center" wrapText="1"/>
    </xf>
    <xf numFmtId="3" fontId="2" fillId="4" borderId="42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49" xfId="0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vertical="center" wrapText="1"/>
    </xf>
    <xf numFmtId="49" fontId="1" fillId="0" borderId="45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2" fillId="4" borderId="38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2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49" fontId="2" fillId="0" borderId="48" xfId="0" applyNumberFormat="1" applyFont="1" applyFill="1" applyBorder="1" applyAlignment="1">
      <alignment wrapText="1"/>
    </xf>
    <xf numFmtId="0" fontId="2" fillId="0" borderId="48" xfId="0" applyFont="1" applyFill="1" applyBorder="1" applyAlignment="1">
      <alignment/>
    </xf>
    <xf numFmtId="49" fontId="2" fillId="0" borderId="24" xfId="0" applyNumberFormat="1" applyFont="1" applyFill="1" applyBorder="1" applyAlignment="1">
      <alignment wrapText="1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right" vertical="center"/>
    </xf>
    <xf numFmtId="3" fontId="2" fillId="4" borderId="33" xfId="0" applyNumberFormat="1" applyFont="1" applyFill="1" applyBorder="1" applyAlignment="1">
      <alignment horizontal="right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49" fontId="2" fillId="4" borderId="42" xfId="0" applyNumberFormat="1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5" fillId="4" borderId="41" xfId="0" applyFont="1" applyFill="1" applyBorder="1" applyAlignment="1">
      <alignment vertical="center"/>
    </xf>
    <xf numFmtId="49" fontId="2" fillId="0" borderId="57" xfId="0" applyNumberFormat="1" applyFont="1" applyFill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9" fontId="2" fillId="4" borderId="54" xfId="0" applyNumberFormat="1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/>
    </xf>
    <xf numFmtId="0" fontId="5" fillId="4" borderId="53" xfId="0" applyFont="1" applyFill="1" applyBorder="1" applyAlignment="1">
      <alignment vertical="center"/>
    </xf>
    <xf numFmtId="49" fontId="2" fillId="0" borderId="44" xfId="0" applyNumberFormat="1" applyFont="1" applyFill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49" fontId="2" fillId="5" borderId="54" xfId="0" applyNumberFormat="1" applyFont="1" applyFill="1" applyBorder="1" applyAlignment="1">
      <alignment vertical="center" wrapText="1"/>
    </xf>
    <xf numFmtId="0" fontId="5" fillId="5" borderId="52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wrapText="1"/>
    </xf>
    <xf numFmtId="0" fontId="2" fillId="0" borderId="20" xfId="0" applyFont="1" applyBorder="1" applyAlignment="1">
      <alignment/>
    </xf>
    <xf numFmtId="49" fontId="2" fillId="5" borderId="42" xfId="0" applyNumberFormat="1" applyFont="1" applyFill="1" applyBorder="1" applyAlignment="1">
      <alignment horizontal="left" wrapText="1"/>
    </xf>
    <xf numFmtId="0" fontId="0" fillId="5" borderId="16" xfId="0" applyFill="1" applyBorder="1" applyAlignment="1">
      <alignment/>
    </xf>
    <xf numFmtId="49" fontId="2" fillId="5" borderId="16" xfId="0" applyNumberFormat="1" applyFont="1" applyFill="1" applyBorder="1" applyAlignment="1">
      <alignment vertical="center" wrapText="1"/>
    </xf>
    <xf numFmtId="0" fontId="5" fillId="5" borderId="16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57" xfId="0" applyNumberFormat="1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2" fillId="3" borderId="3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view="pageBreakPreview" zoomScaleSheetLayoutView="100" workbookViewId="0" topLeftCell="E1">
      <selection activeCell="G4" sqref="G4"/>
    </sheetView>
  </sheetViews>
  <sheetFormatPr defaultColWidth="9.00390625" defaultRowHeight="12.75"/>
  <cols>
    <col min="1" max="1" width="4.375" style="246" customWidth="1"/>
    <col min="2" max="2" width="60.375" style="3" customWidth="1"/>
    <col min="3" max="3" width="19.875" style="3" customWidth="1"/>
    <col min="4" max="4" width="12.75390625" style="3" customWidth="1"/>
    <col min="5" max="11" width="18.875" style="3" customWidth="1"/>
    <col min="12" max="12" width="6.375" style="2" customWidth="1"/>
    <col min="13" max="16384" width="9.125" style="3" customWidth="1"/>
  </cols>
  <sheetData>
    <row r="1" spans="1:11" ht="12.75">
      <c r="A1"/>
      <c r="B1" s="1"/>
      <c r="C1"/>
      <c r="D1"/>
      <c r="E1"/>
      <c r="F1"/>
      <c r="G1"/>
      <c r="H1"/>
      <c r="I1"/>
      <c r="J1" t="s">
        <v>51</v>
      </c>
      <c r="K1"/>
    </row>
    <row r="2" spans="1:11" ht="13.5" customHeight="1">
      <c r="A2"/>
      <c r="B2" s="1"/>
      <c r="C2"/>
      <c r="D2"/>
      <c r="E2"/>
      <c r="F2"/>
      <c r="G2"/>
      <c r="H2"/>
      <c r="I2"/>
      <c r="J2" t="s">
        <v>90</v>
      </c>
      <c r="K2"/>
    </row>
    <row r="3" spans="1:11" ht="13.5" customHeight="1">
      <c r="A3"/>
      <c r="B3" s="1"/>
      <c r="C3"/>
      <c r="D3"/>
      <c r="E3"/>
      <c r="F3"/>
      <c r="G3"/>
      <c r="H3"/>
      <c r="I3"/>
      <c r="J3" t="s">
        <v>50</v>
      </c>
      <c r="K3"/>
    </row>
    <row r="4" spans="1:11" ht="13.5" customHeight="1">
      <c r="A4"/>
      <c r="B4" s="6"/>
      <c r="C4" s="4"/>
      <c r="D4"/>
      <c r="E4"/>
      <c r="F4"/>
      <c r="G4"/>
      <c r="H4"/>
      <c r="I4"/>
      <c r="J4" s="5" t="s">
        <v>91</v>
      </c>
      <c r="K4"/>
    </row>
    <row r="5" spans="1:11" ht="12.75" customHeight="1">
      <c r="A5"/>
      <c r="B5"/>
      <c r="C5"/>
      <c r="D5"/>
      <c r="E5"/>
      <c r="F5"/>
      <c r="G5"/>
      <c r="H5"/>
      <c r="I5"/>
      <c r="J5"/>
      <c r="K5"/>
    </row>
    <row r="6" spans="1:12" ht="14.25" customHeight="1">
      <c r="A6" s="304" t="s">
        <v>0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7"/>
    </row>
    <row r="7" spans="1:12" ht="7.5" customHeight="1" thickBo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7"/>
    </row>
    <row r="8" spans="1:11" ht="63.75" customHeight="1" thickBot="1">
      <c r="A8" s="305" t="s">
        <v>1</v>
      </c>
      <c r="B8" s="261" t="s">
        <v>2</v>
      </c>
      <c r="C8" s="309" t="s">
        <v>3</v>
      </c>
      <c r="D8" s="312" t="s">
        <v>4</v>
      </c>
      <c r="E8" s="315" t="s">
        <v>5</v>
      </c>
      <c r="F8" s="318" t="s">
        <v>6</v>
      </c>
      <c r="G8" s="319"/>
      <c r="H8" s="319"/>
      <c r="I8" s="319"/>
      <c r="J8" s="319"/>
      <c r="K8" s="320"/>
    </row>
    <row r="9" spans="1:12" ht="13.5" customHeight="1">
      <c r="A9" s="306"/>
      <c r="B9" s="308"/>
      <c r="C9" s="310"/>
      <c r="D9" s="313"/>
      <c r="E9" s="316"/>
      <c r="F9" s="261">
        <v>2011</v>
      </c>
      <c r="G9" s="261">
        <v>2012</v>
      </c>
      <c r="H9" s="261">
        <v>2013</v>
      </c>
      <c r="I9" s="261">
        <v>2014</v>
      </c>
      <c r="J9" s="261">
        <v>2015</v>
      </c>
      <c r="K9" s="261">
        <v>2016</v>
      </c>
      <c r="L9" s="8"/>
    </row>
    <row r="10" spans="1:12" ht="9" customHeight="1" thickBot="1">
      <c r="A10" s="307"/>
      <c r="B10" s="262"/>
      <c r="C10" s="311"/>
      <c r="D10" s="314"/>
      <c r="E10" s="317"/>
      <c r="F10" s="262"/>
      <c r="G10" s="262"/>
      <c r="H10" s="262"/>
      <c r="I10" s="262"/>
      <c r="J10" s="262"/>
      <c r="K10" s="262"/>
      <c r="L10" s="8"/>
    </row>
    <row r="11" spans="1:12" ht="14.25" customHeight="1" thickBot="1">
      <c r="A11" s="13">
        <v>1</v>
      </c>
      <c r="B11" s="14">
        <v>2</v>
      </c>
      <c r="C11" s="9">
        <v>3</v>
      </c>
      <c r="D11" s="15">
        <v>4</v>
      </c>
      <c r="E11" s="10">
        <v>5</v>
      </c>
      <c r="F11" s="250">
        <v>6</v>
      </c>
      <c r="G11" s="11">
        <v>7</v>
      </c>
      <c r="H11" s="12">
        <v>8</v>
      </c>
      <c r="I11" s="12">
        <v>9</v>
      </c>
      <c r="J11" s="12">
        <v>10</v>
      </c>
      <c r="K11" s="12">
        <v>11</v>
      </c>
      <c r="L11" s="8"/>
    </row>
    <row r="12" spans="1:12" ht="17.25" customHeight="1">
      <c r="A12" s="16"/>
      <c r="B12" s="289" t="s">
        <v>7</v>
      </c>
      <c r="C12" s="290"/>
      <c r="D12" s="291"/>
      <c r="E12" s="17">
        <f>E15+E120+E126</f>
        <v>59565455</v>
      </c>
      <c r="F12" s="20">
        <f>F13+F14</f>
        <v>13824862</v>
      </c>
      <c r="G12" s="19">
        <f aca="true" t="shared" si="0" ref="G12:K13">G15+G120+G126</f>
        <v>17804237</v>
      </c>
      <c r="H12" s="18">
        <f t="shared" si="0"/>
        <v>9222700</v>
      </c>
      <c r="I12" s="18">
        <f t="shared" si="0"/>
        <v>8298900</v>
      </c>
      <c r="J12" s="18">
        <f t="shared" si="0"/>
        <v>924900</v>
      </c>
      <c r="K12" s="20">
        <f t="shared" si="0"/>
        <v>940100</v>
      </c>
      <c r="L12" s="21"/>
    </row>
    <row r="13" spans="1:12" ht="17.25" customHeight="1">
      <c r="A13" s="16"/>
      <c r="B13" s="292" t="s">
        <v>8</v>
      </c>
      <c r="C13" s="293"/>
      <c r="D13" s="293"/>
      <c r="E13" s="22">
        <f>E16+E121+E127</f>
        <v>14885159</v>
      </c>
      <c r="F13" s="251">
        <f>F16</f>
        <v>3260036</v>
      </c>
      <c r="G13" s="23">
        <f t="shared" si="0"/>
        <v>1512950</v>
      </c>
      <c r="H13" s="24">
        <f t="shared" si="0"/>
        <v>1572700</v>
      </c>
      <c r="I13" s="24">
        <f t="shared" si="0"/>
        <v>798900</v>
      </c>
      <c r="J13" s="24">
        <f t="shared" si="0"/>
        <v>924900</v>
      </c>
      <c r="K13" s="25">
        <f t="shared" si="0"/>
        <v>940100</v>
      </c>
      <c r="L13" s="21"/>
    </row>
    <row r="14" spans="1:12" ht="17.25" customHeight="1" thickBot="1">
      <c r="A14" s="26"/>
      <c r="B14" s="294" t="s">
        <v>9</v>
      </c>
      <c r="C14" s="295"/>
      <c r="D14" s="295"/>
      <c r="E14" s="27">
        <f>E17+E122</f>
        <v>44680296</v>
      </c>
      <c r="F14" s="252">
        <f>F17</f>
        <v>10564826</v>
      </c>
      <c r="G14" s="28">
        <f>G17+G122</f>
        <v>16291287</v>
      </c>
      <c r="H14" s="29">
        <f>H17+H122</f>
        <v>7650000</v>
      </c>
      <c r="I14" s="29">
        <f>I17+I122</f>
        <v>7500000</v>
      </c>
      <c r="J14" s="21">
        <f>J17+J122</f>
        <v>0</v>
      </c>
      <c r="K14" s="29">
        <f>K17+K122</f>
        <v>0</v>
      </c>
      <c r="L14" s="21"/>
    </row>
    <row r="15" spans="1:12" ht="18" customHeight="1">
      <c r="A15" s="30" t="s">
        <v>10</v>
      </c>
      <c r="B15" s="296" t="s">
        <v>11</v>
      </c>
      <c r="C15" s="296"/>
      <c r="D15" s="297"/>
      <c r="E15" s="31">
        <f>E18+E72+E114</f>
        <v>59565455</v>
      </c>
      <c r="F15" s="33">
        <f>F16+F17</f>
        <v>13824862</v>
      </c>
      <c r="G15" s="32">
        <f aca="true" t="shared" si="1" ref="G15:K17">G18+G72+G114</f>
        <v>17804237</v>
      </c>
      <c r="H15" s="33">
        <f t="shared" si="1"/>
        <v>9222700</v>
      </c>
      <c r="I15" s="33">
        <f t="shared" si="1"/>
        <v>8298900</v>
      </c>
      <c r="J15" s="34">
        <f t="shared" si="1"/>
        <v>924900</v>
      </c>
      <c r="K15" s="33">
        <f t="shared" si="1"/>
        <v>940100</v>
      </c>
      <c r="L15" s="35"/>
    </row>
    <row r="16" spans="1:12" ht="17.25" customHeight="1">
      <c r="A16" s="36"/>
      <c r="B16" s="298" t="s">
        <v>8</v>
      </c>
      <c r="C16" s="299"/>
      <c r="D16" s="300"/>
      <c r="E16" s="37">
        <f>E19+E73+E115</f>
        <v>14885159</v>
      </c>
      <c r="F16" s="39">
        <f>F19+F73</f>
        <v>3260036</v>
      </c>
      <c r="G16" s="38">
        <f t="shared" si="1"/>
        <v>1512950</v>
      </c>
      <c r="H16" s="39">
        <f t="shared" si="1"/>
        <v>1572700</v>
      </c>
      <c r="I16" s="39">
        <f t="shared" si="1"/>
        <v>798900</v>
      </c>
      <c r="J16" s="40">
        <f t="shared" si="1"/>
        <v>924900</v>
      </c>
      <c r="K16" s="39">
        <f t="shared" si="1"/>
        <v>940100</v>
      </c>
      <c r="L16" s="41"/>
    </row>
    <row r="17" spans="1:12" ht="16.5" customHeight="1" thickBot="1">
      <c r="A17" s="42"/>
      <c r="B17" s="301" t="s">
        <v>9</v>
      </c>
      <c r="C17" s="302"/>
      <c r="D17" s="303"/>
      <c r="E17" s="43">
        <f>E20+E74+E116</f>
        <v>44680296</v>
      </c>
      <c r="F17" s="45">
        <f>F20+F74</f>
        <v>10564826</v>
      </c>
      <c r="G17" s="44">
        <f t="shared" si="1"/>
        <v>16291287</v>
      </c>
      <c r="H17" s="45">
        <f t="shared" si="1"/>
        <v>7650000</v>
      </c>
      <c r="I17" s="45">
        <f t="shared" si="1"/>
        <v>7500000</v>
      </c>
      <c r="J17" s="46">
        <f t="shared" si="1"/>
        <v>0</v>
      </c>
      <c r="K17" s="45">
        <f>K20+K74</f>
        <v>0</v>
      </c>
      <c r="L17" s="41"/>
    </row>
    <row r="18" spans="1:12" ht="28.5" customHeight="1">
      <c r="A18" s="47" t="s">
        <v>12</v>
      </c>
      <c r="B18" s="285" t="s">
        <v>13</v>
      </c>
      <c r="C18" s="286"/>
      <c r="D18" s="286"/>
      <c r="E18" s="31">
        <f aca="true" t="shared" si="2" ref="E18:K20">E21+E24+E27+E30+E33+E36+E39+E42+E45+E48+E51+E54+E57+E60+E63+E66+E69</f>
        <v>18065780</v>
      </c>
      <c r="F18" s="48">
        <f t="shared" si="2"/>
        <v>7168241</v>
      </c>
      <c r="G18" s="49">
        <f t="shared" si="2"/>
        <v>4559237</v>
      </c>
      <c r="H18" s="49">
        <f t="shared" si="2"/>
        <v>771000</v>
      </c>
      <c r="I18" s="49">
        <f t="shared" si="2"/>
        <v>73000</v>
      </c>
      <c r="J18" s="49">
        <f t="shared" si="2"/>
        <v>38000</v>
      </c>
      <c r="K18" s="49">
        <f t="shared" si="2"/>
        <v>0</v>
      </c>
      <c r="L18" s="35"/>
    </row>
    <row r="19" spans="1:12" ht="15" customHeight="1">
      <c r="A19" s="36"/>
      <c r="B19" s="283" t="s">
        <v>14</v>
      </c>
      <c r="C19" s="284"/>
      <c r="D19" s="284"/>
      <c r="E19" s="37">
        <f t="shared" si="2"/>
        <v>7419751</v>
      </c>
      <c r="F19" s="50">
        <f t="shared" si="2"/>
        <v>2336436</v>
      </c>
      <c r="G19" s="51">
        <f t="shared" si="2"/>
        <v>966050</v>
      </c>
      <c r="H19" s="51">
        <f t="shared" si="2"/>
        <v>771000</v>
      </c>
      <c r="I19" s="51">
        <f t="shared" si="2"/>
        <v>73000</v>
      </c>
      <c r="J19" s="51">
        <f t="shared" si="2"/>
        <v>38000</v>
      </c>
      <c r="K19" s="51">
        <f t="shared" si="2"/>
        <v>0</v>
      </c>
      <c r="L19" s="35"/>
    </row>
    <row r="20" spans="1:12" ht="15" customHeight="1" thickBot="1">
      <c r="A20" s="42"/>
      <c r="B20" s="254" t="s">
        <v>15</v>
      </c>
      <c r="C20" s="255"/>
      <c r="D20" s="255"/>
      <c r="E20" s="52">
        <f t="shared" si="2"/>
        <v>10646029</v>
      </c>
      <c r="F20" s="53">
        <f t="shared" si="2"/>
        <v>4831805</v>
      </c>
      <c r="G20" s="54">
        <f t="shared" si="2"/>
        <v>3593187</v>
      </c>
      <c r="H20" s="54">
        <f t="shared" si="2"/>
        <v>0</v>
      </c>
      <c r="I20" s="54">
        <f t="shared" si="2"/>
        <v>0</v>
      </c>
      <c r="J20" s="54">
        <f t="shared" si="2"/>
        <v>0</v>
      </c>
      <c r="K20" s="54">
        <f t="shared" si="2"/>
        <v>0</v>
      </c>
      <c r="L20" s="35"/>
    </row>
    <row r="21" spans="1:12" s="64" customFormat="1" ht="51">
      <c r="A21" s="109"/>
      <c r="B21" s="55" t="s">
        <v>52</v>
      </c>
      <c r="C21" s="56" t="s">
        <v>16</v>
      </c>
      <c r="D21" s="57" t="s">
        <v>17</v>
      </c>
      <c r="E21" s="31">
        <f>4341861</f>
        <v>4341861</v>
      </c>
      <c r="F21" s="58">
        <v>1000000</v>
      </c>
      <c r="G21" s="59">
        <f>3286861-200000</f>
        <v>3086861</v>
      </c>
      <c r="H21" s="60"/>
      <c r="I21" s="60"/>
      <c r="J21" s="61"/>
      <c r="K21" s="62"/>
      <c r="L21" s="63"/>
    </row>
    <row r="22" spans="1:12" s="64" customFormat="1" ht="15" customHeight="1">
      <c r="A22" s="65"/>
      <c r="B22" s="66" t="s">
        <v>8</v>
      </c>
      <c r="C22" s="67"/>
      <c r="D22" s="67"/>
      <c r="E22" s="37">
        <f>0</f>
        <v>0</v>
      </c>
      <c r="F22" s="68"/>
      <c r="G22" s="71"/>
      <c r="H22" s="72"/>
      <c r="I22" s="72"/>
      <c r="J22" s="73"/>
      <c r="K22" s="72"/>
      <c r="L22" s="63"/>
    </row>
    <row r="23" spans="1:12" s="64" customFormat="1" ht="15" customHeight="1" thickBot="1">
      <c r="A23" s="74"/>
      <c r="B23" s="75" t="s">
        <v>9</v>
      </c>
      <c r="C23" s="76"/>
      <c r="D23" s="76"/>
      <c r="E23" s="43">
        <f>4341861</f>
        <v>4341861</v>
      </c>
      <c r="F23" s="77">
        <f>1000000</f>
        <v>1000000</v>
      </c>
      <c r="G23" s="80">
        <f>3286861-200000</f>
        <v>3086861</v>
      </c>
      <c r="H23" s="81"/>
      <c r="I23" s="81"/>
      <c r="J23" s="82"/>
      <c r="K23" s="81"/>
      <c r="L23" s="63"/>
    </row>
    <row r="24" spans="1:12" s="64" customFormat="1" ht="38.25">
      <c r="A24" s="109"/>
      <c r="B24" s="83" t="s">
        <v>53</v>
      </c>
      <c r="C24" s="56" t="s">
        <v>18</v>
      </c>
      <c r="D24" s="84" t="s">
        <v>19</v>
      </c>
      <c r="E24" s="31">
        <f>474521</f>
        <v>474521</v>
      </c>
      <c r="F24" s="85">
        <v>67000</v>
      </c>
      <c r="G24" s="86">
        <v>69000</v>
      </c>
      <c r="H24" s="86">
        <v>71000</v>
      </c>
      <c r="I24" s="86">
        <v>73000</v>
      </c>
      <c r="J24" s="87">
        <v>38000</v>
      </c>
      <c r="K24" s="86"/>
      <c r="L24" s="63"/>
    </row>
    <row r="25" spans="1:12" s="64" customFormat="1" ht="15" customHeight="1">
      <c r="A25" s="65"/>
      <c r="B25" s="88" t="s">
        <v>8</v>
      </c>
      <c r="C25" s="89"/>
      <c r="D25" s="89"/>
      <c r="E25" s="37">
        <f>416775</f>
        <v>416775</v>
      </c>
      <c r="F25" s="90">
        <v>67000</v>
      </c>
      <c r="G25" s="72">
        <v>69000</v>
      </c>
      <c r="H25" s="72">
        <v>71000</v>
      </c>
      <c r="I25" s="72">
        <v>73000</v>
      </c>
      <c r="J25" s="73">
        <v>38000</v>
      </c>
      <c r="K25" s="72"/>
      <c r="L25" s="63"/>
    </row>
    <row r="26" spans="1:12" s="64" customFormat="1" ht="15" customHeight="1" thickBot="1">
      <c r="A26" s="74"/>
      <c r="B26" s="91" t="s">
        <v>9</v>
      </c>
      <c r="C26" s="92"/>
      <c r="D26" s="92"/>
      <c r="E26" s="43">
        <f>57746</f>
        <v>57746</v>
      </c>
      <c r="F26" s="93"/>
      <c r="G26" s="81"/>
      <c r="H26" s="81"/>
      <c r="I26" s="81"/>
      <c r="J26" s="82"/>
      <c r="K26" s="81"/>
      <c r="L26" s="63"/>
    </row>
    <row r="27" spans="1:12" s="96" customFormat="1" ht="38.25">
      <c r="A27" s="109"/>
      <c r="B27" s="94" t="s">
        <v>54</v>
      </c>
      <c r="C27" s="95" t="s">
        <v>18</v>
      </c>
      <c r="D27" s="84" t="s">
        <v>20</v>
      </c>
      <c r="E27" s="31">
        <f>904298</f>
        <v>904298</v>
      </c>
      <c r="F27" s="85">
        <v>145675</v>
      </c>
      <c r="G27" s="86">
        <v>658022</v>
      </c>
      <c r="H27" s="86"/>
      <c r="I27" s="86"/>
      <c r="J27" s="87"/>
      <c r="K27" s="86"/>
      <c r="L27" s="63"/>
    </row>
    <row r="28" spans="1:12" s="96" customFormat="1" ht="15" customHeight="1">
      <c r="A28" s="97"/>
      <c r="B28" s="88" t="s">
        <v>8</v>
      </c>
      <c r="C28" s="98"/>
      <c r="D28" s="98"/>
      <c r="E28" s="37">
        <f>193566</f>
        <v>193566</v>
      </c>
      <c r="F28" s="99">
        <v>26568</v>
      </c>
      <c r="G28" s="100">
        <v>151696</v>
      </c>
      <c r="H28" s="100"/>
      <c r="I28" s="100"/>
      <c r="J28" s="101"/>
      <c r="K28" s="100"/>
      <c r="L28" s="102"/>
    </row>
    <row r="29" spans="1:12" s="96" customFormat="1" ht="15" customHeight="1" thickBot="1">
      <c r="A29" s="103"/>
      <c r="B29" s="104" t="s">
        <v>9</v>
      </c>
      <c r="C29" s="105"/>
      <c r="D29" s="105"/>
      <c r="E29" s="43">
        <f>710732</f>
        <v>710732</v>
      </c>
      <c r="F29" s="106">
        <v>119107</v>
      </c>
      <c r="G29" s="107">
        <v>506326</v>
      </c>
      <c r="H29" s="107"/>
      <c r="I29" s="107"/>
      <c r="J29" s="108"/>
      <c r="K29" s="107"/>
      <c r="L29" s="102"/>
    </row>
    <row r="30" spans="1:12" s="96" customFormat="1" ht="51">
      <c r="A30" s="109"/>
      <c r="B30" s="94" t="s">
        <v>55</v>
      </c>
      <c r="C30" s="95" t="s">
        <v>21</v>
      </c>
      <c r="D30" s="110" t="s">
        <v>22</v>
      </c>
      <c r="E30" s="31">
        <f>1336480</f>
        <v>1336480</v>
      </c>
      <c r="F30" s="85">
        <f>F31+F32</f>
        <v>308385</v>
      </c>
      <c r="G30" s="86"/>
      <c r="H30" s="86"/>
      <c r="I30" s="86"/>
      <c r="J30" s="87"/>
      <c r="K30" s="86"/>
      <c r="L30" s="63"/>
    </row>
    <row r="31" spans="1:12" s="96" customFormat="1" ht="15" customHeight="1">
      <c r="A31" s="97"/>
      <c r="B31" s="88" t="s">
        <v>8</v>
      </c>
      <c r="C31" s="98"/>
      <c r="D31" s="98"/>
      <c r="E31" s="37">
        <f>1336480</f>
        <v>1336480</v>
      </c>
      <c r="F31" s="99">
        <v>308385</v>
      </c>
      <c r="G31" s="100"/>
      <c r="H31" s="100"/>
      <c r="I31" s="100"/>
      <c r="J31" s="101"/>
      <c r="K31" s="100"/>
      <c r="L31" s="102"/>
    </row>
    <row r="32" spans="1:12" s="96" customFormat="1" ht="15" customHeight="1" thickBot="1">
      <c r="A32" s="103"/>
      <c r="B32" s="104" t="s">
        <v>9</v>
      </c>
      <c r="C32" s="105"/>
      <c r="D32" s="105"/>
      <c r="E32" s="43">
        <f>0</f>
        <v>0</v>
      </c>
      <c r="F32" s="111"/>
      <c r="G32" s="107"/>
      <c r="H32" s="107"/>
      <c r="I32" s="107"/>
      <c r="J32" s="108"/>
      <c r="K32" s="107"/>
      <c r="L32" s="102"/>
    </row>
    <row r="33" spans="1:12" s="96" customFormat="1" ht="63.75">
      <c r="A33" s="112"/>
      <c r="B33" s="94" t="s">
        <v>56</v>
      </c>
      <c r="C33" s="95" t="s">
        <v>23</v>
      </c>
      <c r="D33" s="110" t="s">
        <v>17</v>
      </c>
      <c r="E33" s="31">
        <f>48750</f>
        <v>48750</v>
      </c>
      <c r="F33" s="85">
        <v>21552</v>
      </c>
      <c r="G33" s="86">
        <v>12554</v>
      </c>
      <c r="H33" s="86"/>
      <c r="I33" s="86"/>
      <c r="J33" s="87"/>
      <c r="K33" s="86"/>
      <c r="L33" s="63"/>
    </row>
    <row r="34" spans="1:12" s="96" customFormat="1" ht="15" customHeight="1">
      <c r="A34" s="97"/>
      <c r="B34" s="88" t="s">
        <v>8</v>
      </c>
      <c r="C34" s="98"/>
      <c r="D34" s="98"/>
      <c r="E34" s="37">
        <f>48750</f>
        <v>48750</v>
      </c>
      <c r="F34" s="99">
        <v>21552</v>
      </c>
      <c r="G34" s="100">
        <v>12554</v>
      </c>
      <c r="H34" s="100"/>
      <c r="I34" s="100"/>
      <c r="J34" s="101"/>
      <c r="K34" s="100"/>
      <c r="L34" s="102"/>
    </row>
    <row r="35" spans="1:12" s="96" customFormat="1" ht="15" customHeight="1" thickBot="1">
      <c r="A35" s="103"/>
      <c r="B35" s="104" t="s">
        <v>9</v>
      </c>
      <c r="C35" s="105"/>
      <c r="D35" s="105"/>
      <c r="E35" s="43">
        <f>0</f>
        <v>0</v>
      </c>
      <c r="F35" s="111"/>
      <c r="G35" s="107"/>
      <c r="H35" s="107"/>
      <c r="I35" s="107"/>
      <c r="J35" s="108"/>
      <c r="K35" s="107"/>
      <c r="L35" s="102"/>
    </row>
    <row r="36" spans="1:12" s="96" customFormat="1" ht="25.5">
      <c r="A36" s="109"/>
      <c r="B36" s="94" t="s">
        <v>57</v>
      </c>
      <c r="C36" s="95" t="s">
        <v>18</v>
      </c>
      <c r="D36" s="110" t="s">
        <v>24</v>
      </c>
      <c r="E36" s="31">
        <f>345550</f>
        <v>345550</v>
      </c>
      <c r="F36" s="113">
        <f>F37+F38</f>
        <v>177774</v>
      </c>
      <c r="G36" s="114"/>
      <c r="H36" s="114"/>
      <c r="I36" s="114"/>
      <c r="J36" s="115"/>
      <c r="K36" s="114"/>
      <c r="L36" s="102"/>
    </row>
    <row r="37" spans="1:12" s="96" customFormat="1" ht="15" customHeight="1">
      <c r="A37" s="97"/>
      <c r="B37" s="88" t="s">
        <v>8</v>
      </c>
      <c r="C37" s="98"/>
      <c r="D37" s="98"/>
      <c r="E37" s="37">
        <f>345550</f>
        <v>345550</v>
      </c>
      <c r="F37" s="99">
        <v>177774</v>
      </c>
      <c r="G37" s="100"/>
      <c r="H37" s="100"/>
      <c r="I37" s="100"/>
      <c r="J37" s="101"/>
      <c r="K37" s="100"/>
      <c r="L37" s="102"/>
    </row>
    <row r="38" spans="1:12" s="96" customFormat="1" ht="15" customHeight="1" thickBot="1">
      <c r="A38" s="103"/>
      <c r="B38" s="104" t="s">
        <v>9</v>
      </c>
      <c r="C38" s="105"/>
      <c r="D38" s="105"/>
      <c r="E38" s="43">
        <f>0</f>
        <v>0</v>
      </c>
      <c r="F38" s="106"/>
      <c r="G38" s="107"/>
      <c r="H38" s="107"/>
      <c r="I38" s="107"/>
      <c r="J38" s="108"/>
      <c r="K38" s="107"/>
      <c r="L38" s="102"/>
    </row>
    <row r="39" spans="1:12" s="64" customFormat="1" ht="25.5">
      <c r="A39" s="109"/>
      <c r="B39" s="94" t="s">
        <v>58</v>
      </c>
      <c r="C39" s="95" t="s">
        <v>25</v>
      </c>
      <c r="D39" s="84" t="s">
        <v>24</v>
      </c>
      <c r="E39" s="31">
        <f>160000</f>
        <v>160000</v>
      </c>
      <c r="F39" s="116">
        <v>155000</v>
      </c>
      <c r="G39" s="62"/>
      <c r="H39" s="62"/>
      <c r="I39" s="62"/>
      <c r="J39" s="61"/>
      <c r="K39" s="62"/>
      <c r="L39" s="63"/>
    </row>
    <row r="40" spans="1:12" s="64" customFormat="1" ht="15" customHeight="1">
      <c r="A40" s="65"/>
      <c r="B40" s="88" t="s">
        <v>8</v>
      </c>
      <c r="C40" s="89"/>
      <c r="D40" s="89"/>
      <c r="E40" s="37">
        <f>10000</f>
        <v>10000</v>
      </c>
      <c r="F40" s="90">
        <v>5000</v>
      </c>
      <c r="G40" s="72"/>
      <c r="H40" s="72"/>
      <c r="I40" s="72"/>
      <c r="J40" s="73"/>
      <c r="K40" s="72"/>
      <c r="L40" s="63"/>
    </row>
    <row r="41" spans="1:12" s="64" customFormat="1" ht="15" customHeight="1" thickBot="1">
      <c r="A41" s="74"/>
      <c r="B41" s="91" t="s">
        <v>9</v>
      </c>
      <c r="C41" s="92"/>
      <c r="D41" s="92"/>
      <c r="E41" s="43">
        <f>150000</f>
        <v>150000</v>
      </c>
      <c r="F41" s="117">
        <v>150000</v>
      </c>
      <c r="G41" s="81"/>
      <c r="H41" s="81"/>
      <c r="I41" s="81"/>
      <c r="J41" s="82"/>
      <c r="K41" s="81"/>
      <c r="L41" s="63"/>
    </row>
    <row r="42" spans="1:12" s="64" customFormat="1" ht="36" customHeight="1">
      <c r="A42" s="109"/>
      <c r="B42" s="94" t="s">
        <v>59</v>
      </c>
      <c r="C42" s="95" t="s">
        <v>26</v>
      </c>
      <c r="D42" s="84" t="s">
        <v>24</v>
      </c>
      <c r="E42" s="31">
        <f>160000</f>
        <v>160000</v>
      </c>
      <c r="F42" s="85">
        <v>155000</v>
      </c>
      <c r="G42" s="86"/>
      <c r="H42" s="86"/>
      <c r="I42" s="86"/>
      <c r="J42" s="87"/>
      <c r="K42" s="86"/>
      <c r="L42" s="63"/>
    </row>
    <row r="43" spans="1:12" s="64" customFormat="1" ht="15" customHeight="1">
      <c r="A43" s="65"/>
      <c r="B43" s="88" t="s">
        <v>8</v>
      </c>
      <c r="C43" s="89"/>
      <c r="D43" s="89"/>
      <c r="E43" s="37">
        <f>10000</f>
        <v>10000</v>
      </c>
      <c r="F43" s="90">
        <v>5000</v>
      </c>
      <c r="G43" s="72"/>
      <c r="H43" s="72"/>
      <c r="I43" s="72"/>
      <c r="J43" s="73"/>
      <c r="K43" s="72"/>
      <c r="L43" s="63"/>
    </row>
    <row r="44" spans="1:12" s="64" customFormat="1" ht="15" customHeight="1" thickBot="1">
      <c r="A44" s="74"/>
      <c r="B44" s="91" t="s">
        <v>9</v>
      </c>
      <c r="C44" s="92"/>
      <c r="D44" s="92"/>
      <c r="E44" s="43">
        <f>150000</f>
        <v>150000</v>
      </c>
      <c r="F44" s="117">
        <v>150000</v>
      </c>
      <c r="G44" s="81"/>
      <c r="H44" s="81"/>
      <c r="I44" s="81"/>
      <c r="J44" s="82"/>
      <c r="K44" s="81"/>
      <c r="L44" s="63"/>
    </row>
    <row r="45" spans="1:12" s="64" customFormat="1" ht="30.75" customHeight="1">
      <c r="A45" s="112"/>
      <c r="B45" s="94" t="s">
        <v>60</v>
      </c>
      <c r="C45" s="118" t="s">
        <v>27</v>
      </c>
      <c r="D45" s="84" t="s">
        <v>24</v>
      </c>
      <c r="E45" s="31">
        <f>729936</f>
        <v>729936</v>
      </c>
      <c r="F45" s="116">
        <v>391845</v>
      </c>
      <c r="G45" s="62"/>
      <c r="H45" s="62"/>
      <c r="I45" s="62"/>
      <c r="J45" s="61"/>
      <c r="K45" s="62"/>
      <c r="L45" s="63"/>
    </row>
    <row r="46" spans="1:12" s="64" customFormat="1" ht="15" customHeight="1">
      <c r="A46" s="65"/>
      <c r="B46" s="88" t="s">
        <v>8</v>
      </c>
      <c r="C46" s="89"/>
      <c r="D46" s="89"/>
      <c r="E46" s="37">
        <f>695236</f>
        <v>695236</v>
      </c>
      <c r="F46" s="90">
        <v>391845</v>
      </c>
      <c r="G46" s="72"/>
      <c r="H46" s="72"/>
      <c r="I46" s="72"/>
      <c r="J46" s="73"/>
      <c r="K46" s="72"/>
      <c r="L46" s="63"/>
    </row>
    <row r="47" spans="1:12" s="64" customFormat="1" ht="15" customHeight="1" thickBot="1">
      <c r="A47" s="74"/>
      <c r="B47" s="91" t="s">
        <v>9</v>
      </c>
      <c r="C47" s="92"/>
      <c r="D47" s="92"/>
      <c r="E47" s="43">
        <f>34700</f>
        <v>34700</v>
      </c>
      <c r="F47" s="117"/>
      <c r="G47" s="81"/>
      <c r="H47" s="81"/>
      <c r="I47" s="81"/>
      <c r="J47" s="82"/>
      <c r="K47" s="81"/>
      <c r="L47" s="63"/>
    </row>
    <row r="48" spans="1:12" s="64" customFormat="1" ht="38.25">
      <c r="A48" s="109"/>
      <c r="B48" s="83" t="s">
        <v>61</v>
      </c>
      <c r="C48" s="118" t="s">
        <v>18</v>
      </c>
      <c r="D48" s="84" t="s">
        <v>28</v>
      </c>
      <c r="E48" s="31">
        <f>302000</f>
        <v>302000</v>
      </c>
      <c r="F48" s="85">
        <v>166025</v>
      </c>
      <c r="G48" s="86">
        <v>32800</v>
      </c>
      <c r="H48" s="86"/>
      <c r="I48" s="86"/>
      <c r="J48" s="87"/>
      <c r="K48" s="86"/>
      <c r="L48" s="63"/>
    </row>
    <row r="49" spans="1:12" s="64" customFormat="1" ht="15" customHeight="1">
      <c r="A49" s="65"/>
      <c r="B49" s="88" t="s">
        <v>8</v>
      </c>
      <c r="C49" s="89"/>
      <c r="D49" s="89"/>
      <c r="E49" s="37">
        <f>302000</f>
        <v>302000</v>
      </c>
      <c r="F49" s="90">
        <v>166025</v>
      </c>
      <c r="G49" s="72">
        <v>32800</v>
      </c>
      <c r="H49" s="72"/>
      <c r="I49" s="72"/>
      <c r="J49" s="73"/>
      <c r="K49" s="72"/>
      <c r="L49" s="63"/>
    </row>
    <row r="50" spans="1:12" s="64" customFormat="1" ht="15" customHeight="1" thickBot="1">
      <c r="A50" s="74"/>
      <c r="B50" s="91" t="s">
        <v>9</v>
      </c>
      <c r="C50" s="92"/>
      <c r="D50" s="92"/>
      <c r="E50" s="43">
        <f>0</f>
        <v>0</v>
      </c>
      <c r="F50" s="119"/>
      <c r="G50" s="81"/>
      <c r="H50" s="81"/>
      <c r="I50" s="81"/>
      <c r="J50" s="82"/>
      <c r="K50" s="81"/>
      <c r="L50" s="63"/>
    </row>
    <row r="51" spans="1:12" s="64" customFormat="1" ht="38.25">
      <c r="A51" s="112"/>
      <c r="B51" s="83" t="s">
        <v>62</v>
      </c>
      <c r="C51" s="118" t="s">
        <v>29</v>
      </c>
      <c r="D51" s="84" t="s">
        <v>24</v>
      </c>
      <c r="E51" s="31">
        <f>270599</f>
        <v>270599</v>
      </c>
      <c r="F51" s="85">
        <f>27217+115163</f>
        <v>142380</v>
      </c>
      <c r="G51" s="86"/>
      <c r="H51" s="86"/>
      <c r="I51" s="86"/>
      <c r="J51" s="87"/>
      <c r="K51" s="86"/>
      <c r="L51" s="63"/>
    </row>
    <row r="52" spans="1:12" s="64" customFormat="1" ht="15" customHeight="1">
      <c r="A52" s="65"/>
      <c r="B52" s="88" t="s">
        <v>8</v>
      </c>
      <c r="C52" s="89"/>
      <c r="D52" s="89"/>
      <c r="E52" s="37">
        <f>270599</f>
        <v>270599</v>
      </c>
      <c r="F52" s="120">
        <f>27217+115163</f>
        <v>142380</v>
      </c>
      <c r="G52" s="72"/>
      <c r="H52" s="72"/>
      <c r="I52" s="72"/>
      <c r="J52" s="73"/>
      <c r="K52" s="72"/>
      <c r="L52" s="63"/>
    </row>
    <row r="53" spans="1:12" s="64" customFormat="1" ht="15" customHeight="1" thickBot="1">
      <c r="A53" s="74"/>
      <c r="B53" s="91" t="s">
        <v>9</v>
      </c>
      <c r="C53" s="92"/>
      <c r="D53" s="92"/>
      <c r="E53" s="43">
        <f>0</f>
        <v>0</v>
      </c>
      <c r="F53" s="119"/>
      <c r="G53" s="81"/>
      <c r="H53" s="81"/>
      <c r="I53" s="81"/>
      <c r="J53" s="82"/>
      <c r="K53" s="81"/>
      <c r="L53" s="63"/>
    </row>
    <row r="54" spans="1:12" s="64" customFormat="1" ht="38.25">
      <c r="A54" s="109"/>
      <c r="B54" s="83" t="s">
        <v>88</v>
      </c>
      <c r="C54" s="118" t="s">
        <v>30</v>
      </c>
      <c r="D54" s="84" t="s">
        <v>31</v>
      </c>
      <c r="E54" s="31">
        <f>5237955+24963</f>
        <v>5262918</v>
      </c>
      <c r="F54" s="125">
        <f>F55+F56</f>
        <v>3452298</v>
      </c>
      <c r="G54" s="60"/>
      <c r="H54" s="62"/>
      <c r="I54" s="62"/>
      <c r="J54" s="61"/>
      <c r="K54" s="62"/>
      <c r="L54" s="63"/>
    </row>
    <row r="55" spans="1:12" s="64" customFormat="1" ht="15" customHeight="1">
      <c r="A55" s="65"/>
      <c r="B55" s="88" t="s">
        <v>8</v>
      </c>
      <c r="C55" s="89"/>
      <c r="D55" s="89"/>
      <c r="E55" s="37">
        <f>44600+17328</f>
        <v>61928</v>
      </c>
      <c r="F55" s="120">
        <f>29600+10000</f>
        <v>39600</v>
      </c>
      <c r="G55" s="72"/>
      <c r="H55" s="72"/>
      <c r="I55" s="72"/>
      <c r="J55" s="73"/>
      <c r="K55" s="72"/>
      <c r="L55" s="63"/>
    </row>
    <row r="56" spans="1:12" s="64" customFormat="1" ht="15" customHeight="1" thickBot="1">
      <c r="A56" s="74"/>
      <c r="B56" s="91" t="s">
        <v>9</v>
      </c>
      <c r="C56" s="92"/>
      <c r="D56" s="92"/>
      <c r="E56" s="43">
        <f>5193355+7635</f>
        <v>5200990</v>
      </c>
      <c r="F56" s="195">
        <f>3395063+17635</f>
        <v>3412698</v>
      </c>
      <c r="G56" s="81"/>
      <c r="H56" s="81"/>
      <c r="I56" s="81"/>
      <c r="J56" s="82"/>
      <c r="K56" s="81"/>
      <c r="L56" s="63"/>
    </row>
    <row r="57" spans="1:12" s="64" customFormat="1" ht="51">
      <c r="A57" s="109"/>
      <c r="B57" s="83" t="s">
        <v>63</v>
      </c>
      <c r="C57" s="118" t="s">
        <v>29</v>
      </c>
      <c r="D57" s="84" t="s">
        <v>24</v>
      </c>
      <c r="E57" s="31">
        <f>33638+1000</f>
        <v>34638</v>
      </c>
      <c r="F57" s="125">
        <f>18501+1000</f>
        <v>19501</v>
      </c>
      <c r="G57" s="60"/>
      <c r="H57" s="60"/>
      <c r="I57" s="60"/>
      <c r="J57" s="121"/>
      <c r="K57" s="60"/>
      <c r="L57" s="63"/>
    </row>
    <row r="58" spans="1:12" s="64" customFormat="1" ht="15" customHeight="1">
      <c r="A58" s="248"/>
      <c r="B58" s="88" t="s">
        <v>8</v>
      </c>
      <c r="C58" s="89"/>
      <c r="D58" s="89"/>
      <c r="E58" s="37">
        <f>33638+1000</f>
        <v>34638</v>
      </c>
      <c r="F58" s="120">
        <f>18501+1000</f>
        <v>19501</v>
      </c>
      <c r="G58" s="72"/>
      <c r="H58" s="72"/>
      <c r="I58" s="72"/>
      <c r="J58" s="73"/>
      <c r="K58" s="72"/>
      <c r="L58" s="63"/>
    </row>
    <row r="59" spans="1:12" s="64" customFormat="1" ht="15" customHeight="1" thickBot="1">
      <c r="A59" s="248"/>
      <c r="B59" s="91" t="s">
        <v>9</v>
      </c>
      <c r="C59" s="92"/>
      <c r="D59" s="92"/>
      <c r="E59" s="43">
        <f>0</f>
        <v>0</v>
      </c>
      <c r="F59" s="119"/>
      <c r="G59" s="81"/>
      <c r="H59" s="81"/>
      <c r="I59" s="81"/>
      <c r="J59" s="82"/>
      <c r="K59" s="81"/>
      <c r="L59" s="63"/>
    </row>
    <row r="60" spans="1:12" s="64" customFormat="1" ht="51">
      <c r="A60" s="248"/>
      <c r="B60" s="83" t="s">
        <v>63</v>
      </c>
      <c r="C60" s="56" t="s">
        <v>32</v>
      </c>
      <c r="D60" s="122" t="s">
        <v>24</v>
      </c>
      <c r="E60" s="249">
        <f>12700+1000</f>
        <v>13700</v>
      </c>
      <c r="F60" s="192">
        <f>7486+1000</f>
        <v>8486</v>
      </c>
      <c r="G60" s="86"/>
      <c r="H60" s="86"/>
      <c r="I60" s="86"/>
      <c r="J60" s="87"/>
      <c r="K60" s="86"/>
      <c r="L60" s="63"/>
    </row>
    <row r="61" spans="1:12" s="64" customFormat="1" ht="15" customHeight="1">
      <c r="A61" s="248"/>
      <c r="B61" s="88" t="s">
        <v>8</v>
      </c>
      <c r="C61" s="67"/>
      <c r="D61" s="67"/>
      <c r="E61" s="37">
        <f>12700+1000</f>
        <v>13700</v>
      </c>
      <c r="F61" s="120">
        <f>7486+1000</f>
        <v>8486</v>
      </c>
      <c r="G61" s="69"/>
      <c r="H61" s="69"/>
      <c r="I61" s="69"/>
      <c r="J61" s="69"/>
      <c r="K61" s="70"/>
      <c r="L61" s="63"/>
    </row>
    <row r="62" spans="1:12" s="64" customFormat="1" ht="15" customHeight="1" thickBot="1">
      <c r="A62" s="248"/>
      <c r="B62" s="91" t="s">
        <v>9</v>
      </c>
      <c r="C62" s="67"/>
      <c r="D62" s="67"/>
      <c r="E62" s="43">
        <v>0</v>
      </c>
      <c r="F62" s="124"/>
      <c r="G62" s="78"/>
      <c r="H62" s="78"/>
      <c r="I62" s="78"/>
      <c r="J62" s="78"/>
      <c r="K62" s="79"/>
      <c r="L62" s="63"/>
    </row>
    <row r="63" spans="1:12" s="64" customFormat="1" ht="51">
      <c r="A63" s="248"/>
      <c r="B63" s="83" t="s">
        <v>63</v>
      </c>
      <c r="C63" s="56" t="s">
        <v>64</v>
      </c>
      <c r="D63" s="57">
        <v>2011</v>
      </c>
      <c r="E63" s="162">
        <f>2000</f>
        <v>2000</v>
      </c>
      <c r="F63" s="192">
        <f>2000</f>
        <v>2000</v>
      </c>
      <c r="G63" s="193"/>
      <c r="H63" s="193"/>
      <c r="I63" s="193"/>
      <c r="J63" s="194"/>
      <c r="K63" s="193"/>
      <c r="L63" s="63"/>
    </row>
    <row r="64" spans="1:12" s="64" customFormat="1" ht="15" customHeight="1">
      <c r="A64" s="248"/>
      <c r="B64" s="88" t="s">
        <v>8</v>
      </c>
      <c r="C64" s="67"/>
      <c r="D64" s="67"/>
      <c r="E64" s="37">
        <f>2000</f>
        <v>2000</v>
      </c>
      <c r="F64" s="120">
        <f>2000</f>
        <v>2000</v>
      </c>
      <c r="G64" s="72"/>
      <c r="H64" s="72"/>
      <c r="I64" s="72"/>
      <c r="J64" s="73"/>
      <c r="K64" s="72"/>
      <c r="L64" s="63"/>
    </row>
    <row r="65" spans="1:12" s="64" customFormat="1" ht="15" customHeight="1" thickBot="1">
      <c r="A65" s="74"/>
      <c r="B65" s="91" t="s">
        <v>9</v>
      </c>
      <c r="C65" s="76"/>
      <c r="D65" s="76"/>
      <c r="E65" s="43">
        <f>0</f>
        <v>0</v>
      </c>
      <c r="F65" s="93"/>
      <c r="G65" s="81"/>
      <c r="H65" s="81"/>
      <c r="I65" s="81"/>
      <c r="J65" s="82"/>
      <c r="K65" s="81"/>
      <c r="L65" s="63"/>
    </row>
    <row r="66" spans="1:12" s="64" customFormat="1" ht="51">
      <c r="A66" s="109"/>
      <c r="B66" s="83" t="s">
        <v>89</v>
      </c>
      <c r="C66" s="118" t="s">
        <v>33</v>
      </c>
      <c r="D66" s="84" t="s">
        <v>34</v>
      </c>
      <c r="E66" s="31">
        <f>3103619</f>
        <v>3103619</v>
      </c>
      <c r="F66" s="116">
        <v>700000</v>
      </c>
      <c r="G66" s="60">
        <v>700000</v>
      </c>
      <c r="H66" s="62">
        <v>700000</v>
      </c>
      <c r="I66" s="60"/>
      <c r="J66" s="121"/>
      <c r="K66" s="60"/>
      <c r="L66" s="63"/>
    </row>
    <row r="67" spans="1:12" s="64" customFormat="1" ht="15" customHeight="1">
      <c r="A67" s="65"/>
      <c r="B67" s="88" t="s">
        <v>8</v>
      </c>
      <c r="C67" s="89"/>
      <c r="D67" s="89"/>
      <c r="E67" s="37">
        <f>3103619</f>
        <v>3103619</v>
      </c>
      <c r="F67" s="90">
        <v>700000</v>
      </c>
      <c r="G67" s="72">
        <v>700000</v>
      </c>
      <c r="H67" s="72">
        <v>700000</v>
      </c>
      <c r="I67" s="72"/>
      <c r="J67" s="73"/>
      <c r="K67" s="72"/>
      <c r="L67" s="63"/>
    </row>
    <row r="68" spans="1:12" s="64" customFormat="1" ht="15" customHeight="1" thickBot="1">
      <c r="A68" s="74"/>
      <c r="B68" s="91" t="s">
        <v>9</v>
      </c>
      <c r="C68" s="92"/>
      <c r="D68" s="92"/>
      <c r="E68" s="43">
        <f>0</f>
        <v>0</v>
      </c>
      <c r="F68" s="93"/>
      <c r="G68" s="81"/>
      <c r="H68" s="81"/>
      <c r="I68" s="81"/>
      <c r="J68" s="82"/>
      <c r="K68" s="81"/>
      <c r="L68" s="63"/>
    </row>
    <row r="69" spans="1:12" s="64" customFormat="1" ht="38.25">
      <c r="A69" s="112"/>
      <c r="B69" s="83" t="s">
        <v>65</v>
      </c>
      <c r="C69" s="118" t="s">
        <v>35</v>
      </c>
      <c r="D69" s="84" t="s">
        <v>24</v>
      </c>
      <c r="E69" s="31">
        <f>574910</f>
        <v>574910</v>
      </c>
      <c r="F69" s="125">
        <f>230920+24400</f>
        <v>255320</v>
      </c>
      <c r="G69" s="60"/>
      <c r="H69" s="60"/>
      <c r="I69" s="62"/>
      <c r="J69" s="61"/>
      <c r="K69" s="62"/>
      <c r="L69" s="63"/>
    </row>
    <row r="70" spans="1:12" s="64" customFormat="1" ht="15" customHeight="1">
      <c r="A70" s="65"/>
      <c r="B70" s="88" t="s">
        <v>8</v>
      </c>
      <c r="C70" s="89"/>
      <c r="D70" s="89"/>
      <c r="E70" s="37">
        <f>574910</f>
        <v>574910</v>
      </c>
      <c r="F70" s="120">
        <f>230920+24400</f>
        <v>255320</v>
      </c>
      <c r="G70" s="72"/>
      <c r="H70" s="72"/>
      <c r="I70" s="72"/>
      <c r="J70" s="73"/>
      <c r="K70" s="72"/>
      <c r="L70" s="63"/>
    </row>
    <row r="71" spans="1:12" s="64" customFormat="1" ht="15" customHeight="1" thickBot="1">
      <c r="A71" s="74"/>
      <c r="B71" s="91" t="s">
        <v>9</v>
      </c>
      <c r="C71" s="92"/>
      <c r="D71" s="92"/>
      <c r="E71" s="43">
        <f>0</f>
        <v>0</v>
      </c>
      <c r="F71" s="93"/>
      <c r="G71" s="81"/>
      <c r="H71" s="81"/>
      <c r="I71" s="81"/>
      <c r="J71" s="82"/>
      <c r="K71" s="81"/>
      <c r="L71" s="63"/>
    </row>
    <row r="72" spans="1:12" s="96" customFormat="1" ht="25.5" customHeight="1">
      <c r="A72" s="47" t="s">
        <v>36</v>
      </c>
      <c r="B72" s="287" t="s">
        <v>37</v>
      </c>
      <c r="C72" s="288"/>
      <c r="D72" s="288"/>
      <c r="E72" s="31">
        <f>E75+E78+E81+E84+E87+E90+E93+E96+E99+E102+E105+E108+E111</f>
        <v>41499675</v>
      </c>
      <c r="F72" s="126">
        <f>F75+F78+F81+F84+F87+F90+F93+F96+F99+F102+F105+F108+F111</f>
        <v>6656621</v>
      </c>
      <c r="G72" s="127">
        <f aca="true" t="shared" si="3" ref="F72:K74">G75+G78+G81+G84+G87+G90+G93+G96+G99+G102+G105+G108+G111</f>
        <v>13245000</v>
      </c>
      <c r="H72" s="127">
        <f t="shared" si="3"/>
        <v>8451700</v>
      </c>
      <c r="I72" s="127">
        <f t="shared" si="3"/>
        <v>8225900</v>
      </c>
      <c r="J72" s="127">
        <f t="shared" si="3"/>
        <v>886900</v>
      </c>
      <c r="K72" s="127">
        <f t="shared" si="3"/>
        <v>940100</v>
      </c>
      <c r="L72" s="128"/>
    </row>
    <row r="73" spans="1:12" s="96" customFormat="1" ht="15" customHeight="1">
      <c r="A73" s="36"/>
      <c r="B73" s="283" t="s">
        <v>14</v>
      </c>
      <c r="C73" s="284"/>
      <c r="D73" s="284"/>
      <c r="E73" s="37">
        <f>E76+E79+E82+E85+E88+E91+E94+E97+E100+E103+E106+E109+E112</f>
        <v>7465408</v>
      </c>
      <c r="F73" s="129">
        <f t="shared" si="3"/>
        <v>923600</v>
      </c>
      <c r="G73" s="130">
        <f t="shared" si="3"/>
        <v>546900</v>
      </c>
      <c r="H73" s="130">
        <f t="shared" si="3"/>
        <v>801700</v>
      </c>
      <c r="I73" s="130">
        <f t="shared" si="3"/>
        <v>725900</v>
      </c>
      <c r="J73" s="130">
        <f t="shared" si="3"/>
        <v>886900</v>
      </c>
      <c r="K73" s="130">
        <f t="shared" si="3"/>
        <v>940100</v>
      </c>
      <c r="L73" s="128"/>
    </row>
    <row r="74" spans="1:12" s="96" customFormat="1" ht="15" customHeight="1" thickBot="1">
      <c r="A74" s="42"/>
      <c r="B74" s="256" t="s">
        <v>15</v>
      </c>
      <c r="C74" s="270"/>
      <c r="D74" s="270"/>
      <c r="E74" s="43">
        <f>E77+E80+E83+E86+E89+E92+E95+E98+E101+E104+E107+E110+E113</f>
        <v>34034267</v>
      </c>
      <c r="F74" s="131">
        <f t="shared" si="3"/>
        <v>5733021</v>
      </c>
      <c r="G74" s="123">
        <f t="shared" si="3"/>
        <v>12698100</v>
      </c>
      <c r="H74" s="123">
        <f t="shared" si="3"/>
        <v>7650000</v>
      </c>
      <c r="I74" s="123">
        <f t="shared" si="3"/>
        <v>7500000</v>
      </c>
      <c r="J74" s="123">
        <f t="shared" si="3"/>
        <v>0</v>
      </c>
      <c r="K74" s="123">
        <f t="shared" si="3"/>
        <v>0</v>
      </c>
      <c r="L74" s="128"/>
    </row>
    <row r="75" spans="1:12" s="64" customFormat="1" ht="25.5">
      <c r="A75" s="109"/>
      <c r="B75" s="132" t="s">
        <v>66</v>
      </c>
      <c r="C75" s="133" t="s">
        <v>38</v>
      </c>
      <c r="D75" s="134" t="s">
        <v>39</v>
      </c>
      <c r="E75" s="31">
        <f>1149000</f>
        <v>1149000</v>
      </c>
      <c r="F75" s="116">
        <v>178000</v>
      </c>
      <c r="G75" s="60">
        <v>183000</v>
      </c>
      <c r="H75" s="60">
        <v>188000</v>
      </c>
      <c r="I75" s="60">
        <v>194000</v>
      </c>
      <c r="J75" s="121">
        <v>200000</v>
      </c>
      <c r="K75" s="60">
        <v>206000</v>
      </c>
      <c r="L75" s="63"/>
    </row>
    <row r="76" spans="1:12" s="64" customFormat="1" ht="15" customHeight="1">
      <c r="A76" s="65"/>
      <c r="B76" s="135" t="s">
        <v>8</v>
      </c>
      <c r="C76" s="136"/>
      <c r="D76" s="137"/>
      <c r="E76" s="37">
        <f>1149000</f>
        <v>1149000</v>
      </c>
      <c r="F76" s="90">
        <v>178000</v>
      </c>
      <c r="G76" s="72">
        <v>183000</v>
      </c>
      <c r="H76" s="72">
        <v>188000</v>
      </c>
      <c r="I76" s="72">
        <v>194000</v>
      </c>
      <c r="J76" s="73">
        <v>200000</v>
      </c>
      <c r="K76" s="72">
        <v>206000</v>
      </c>
      <c r="L76" s="63"/>
    </row>
    <row r="77" spans="1:12" s="64" customFormat="1" ht="15" customHeight="1" thickBot="1">
      <c r="A77" s="138"/>
      <c r="B77" s="139" t="s">
        <v>9</v>
      </c>
      <c r="C77" s="140"/>
      <c r="D77" s="141"/>
      <c r="E77" s="43">
        <f>0</f>
        <v>0</v>
      </c>
      <c r="F77" s="119"/>
      <c r="G77" s="81"/>
      <c r="H77" s="81"/>
      <c r="I77" s="81"/>
      <c r="J77" s="82"/>
      <c r="K77" s="81"/>
      <c r="L77" s="63"/>
    </row>
    <row r="78" spans="1:12" s="64" customFormat="1" ht="38.25" customHeight="1">
      <c r="A78" s="142"/>
      <c r="B78" s="143" t="s">
        <v>67</v>
      </c>
      <c r="C78" s="118" t="s">
        <v>40</v>
      </c>
      <c r="D78" s="144" t="s">
        <v>41</v>
      </c>
      <c r="E78" s="31">
        <f>15237046</f>
        <v>15237046</v>
      </c>
      <c r="F78" s="125"/>
      <c r="G78" s="60"/>
      <c r="H78" s="60">
        <v>7500000</v>
      </c>
      <c r="I78" s="60">
        <v>7500000</v>
      </c>
      <c r="J78" s="121"/>
      <c r="K78" s="60"/>
      <c r="L78" s="63"/>
    </row>
    <row r="79" spans="1:12" s="64" customFormat="1" ht="15" customHeight="1">
      <c r="A79" s="112"/>
      <c r="B79" s="145" t="s">
        <v>8</v>
      </c>
      <c r="C79" s="89"/>
      <c r="D79" s="146"/>
      <c r="E79" s="37">
        <f>0</f>
        <v>0</v>
      </c>
      <c r="F79" s="120"/>
      <c r="G79" s="72"/>
      <c r="H79" s="72"/>
      <c r="I79" s="72"/>
      <c r="J79" s="73"/>
      <c r="K79" s="72"/>
      <c r="L79" s="63"/>
    </row>
    <row r="80" spans="1:12" s="64" customFormat="1" ht="15" customHeight="1" thickBot="1">
      <c r="A80" s="147"/>
      <c r="B80" s="148" t="s">
        <v>42</v>
      </c>
      <c r="C80" s="92"/>
      <c r="D80" s="149"/>
      <c r="E80" s="52">
        <f>15237046</f>
        <v>15237046</v>
      </c>
      <c r="F80" s="150"/>
      <c r="G80" s="151"/>
      <c r="H80" s="151">
        <v>7500000</v>
      </c>
      <c r="I80" s="151">
        <v>7500000</v>
      </c>
      <c r="J80" s="152"/>
      <c r="K80" s="151"/>
      <c r="L80" s="63"/>
    </row>
    <row r="81" spans="1:12" s="64" customFormat="1" ht="38.25">
      <c r="A81" s="109"/>
      <c r="B81" s="55" t="s">
        <v>68</v>
      </c>
      <c r="C81" s="56" t="s">
        <v>16</v>
      </c>
      <c r="D81" s="57" t="s">
        <v>28</v>
      </c>
      <c r="E81" s="153">
        <f>13052741</f>
        <v>13052741</v>
      </c>
      <c r="F81" s="154">
        <f>F82+F83</f>
        <v>5201041</v>
      </c>
      <c r="G81" s="60">
        <f>G82+G83</f>
        <v>7662600</v>
      </c>
      <c r="H81" s="60"/>
      <c r="I81" s="60"/>
      <c r="J81" s="121"/>
      <c r="K81" s="60"/>
      <c r="L81" s="63"/>
    </row>
    <row r="82" spans="1:12" s="64" customFormat="1" ht="16.5" customHeight="1">
      <c r="A82" s="112"/>
      <c r="B82" s="66" t="s">
        <v>8</v>
      </c>
      <c r="C82" s="67"/>
      <c r="D82" s="67"/>
      <c r="E82" s="155">
        <f>0</f>
        <v>0</v>
      </c>
      <c r="F82" s="156"/>
      <c r="G82" s="72"/>
      <c r="H82" s="72"/>
      <c r="I82" s="72"/>
      <c r="J82" s="73"/>
      <c r="K82" s="72"/>
      <c r="L82" s="63"/>
    </row>
    <row r="83" spans="1:12" s="64" customFormat="1" ht="15.75" customHeight="1" thickBot="1">
      <c r="A83" s="147"/>
      <c r="B83" s="75" t="s">
        <v>9</v>
      </c>
      <c r="C83" s="76"/>
      <c r="D83" s="76"/>
      <c r="E83" s="157">
        <f>13052741</f>
        <v>13052741</v>
      </c>
      <c r="F83" s="158">
        <f>5201041</f>
        <v>5201041</v>
      </c>
      <c r="G83" s="81">
        <v>7662600</v>
      </c>
      <c r="H83" s="81"/>
      <c r="I83" s="81"/>
      <c r="J83" s="82"/>
      <c r="K83" s="81"/>
      <c r="L83" s="63"/>
    </row>
    <row r="84" spans="1:12" s="64" customFormat="1" ht="38.25">
      <c r="A84" s="109"/>
      <c r="B84" s="159" t="s">
        <v>69</v>
      </c>
      <c r="C84" s="160" t="s">
        <v>40</v>
      </c>
      <c r="D84" s="161" t="s">
        <v>43</v>
      </c>
      <c r="E84" s="162">
        <f>2031980</f>
        <v>2031980</v>
      </c>
      <c r="F84" s="163">
        <v>31980</v>
      </c>
      <c r="G84" s="164">
        <v>2000000</v>
      </c>
      <c r="H84" s="164"/>
      <c r="I84" s="164"/>
      <c r="J84" s="165"/>
      <c r="K84" s="164"/>
      <c r="L84" s="166"/>
    </row>
    <row r="85" spans="1:12" s="64" customFormat="1" ht="16.5" customHeight="1">
      <c r="A85" s="167"/>
      <c r="B85" s="168" t="s">
        <v>8</v>
      </c>
      <c r="C85" s="169"/>
      <c r="D85" s="170"/>
      <c r="E85" s="37">
        <f>0</f>
        <v>0</v>
      </c>
      <c r="F85" s="171"/>
      <c r="G85" s="71"/>
      <c r="H85" s="71"/>
      <c r="I85" s="71"/>
      <c r="J85" s="172"/>
      <c r="K85" s="71"/>
      <c r="L85" s="166"/>
    </row>
    <row r="86" spans="1:12" s="64" customFormat="1" ht="16.5" customHeight="1" thickBot="1">
      <c r="A86" s="173"/>
      <c r="B86" s="174" t="s">
        <v>42</v>
      </c>
      <c r="C86" s="175"/>
      <c r="D86" s="176"/>
      <c r="E86" s="43">
        <f>2031980</f>
        <v>2031980</v>
      </c>
      <c r="F86" s="177">
        <v>31980</v>
      </c>
      <c r="G86" s="80">
        <v>2000000</v>
      </c>
      <c r="H86" s="80"/>
      <c r="I86" s="80"/>
      <c r="J86" s="178"/>
      <c r="K86" s="80"/>
      <c r="L86" s="166"/>
    </row>
    <row r="87" spans="1:12" s="64" customFormat="1" ht="38.25">
      <c r="A87" s="142"/>
      <c r="B87" s="159" t="s">
        <v>70</v>
      </c>
      <c r="C87" s="160" t="s">
        <v>40</v>
      </c>
      <c r="D87" s="161" t="s">
        <v>44</v>
      </c>
      <c r="E87" s="31">
        <f>465000</f>
        <v>465000</v>
      </c>
      <c r="F87" s="179">
        <v>65000</v>
      </c>
      <c r="G87" s="59">
        <v>250000</v>
      </c>
      <c r="H87" s="59">
        <v>150000</v>
      </c>
      <c r="I87" s="59"/>
      <c r="J87" s="180"/>
      <c r="K87" s="59"/>
      <c r="L87" s="166"/>
    </row>
    <row r="88" spans="1:12" s="64" customFormat="1" ht="16.5" customHeight="1">
      <c r="A88" s="167"/>
      <c r="B88" s="168" t="s">
        <v>8</v>
      </c>
      <c r="C88" s="169"/>
      <c r="D88" s="170"/>
      <c r="E88" s="37">
        <f>0</f>
        <v>0</v>
      </c>
      <c r="F88" s="171"/>
      <c r="G88" s="71"/>
      <c r="H88" s="71"/>
      <c r="I88" s="71"/>
      <c r="J88" s="172"/>
      <c r="K88" s="71"/>
      <c r="L88" s="166"/>
    </row>
    <row r="89" spans="1:12" s="64" customFormat="1" ht="16.5" customHeight="1" thickBot="1">
      <c r="A89" s="173"/>
      <c r="B89" s="174" t="s">
        <v>42</v>
      </c>
      <c r="C89" s="175"/>
      <c r="D89" s="176"/>
      <c r="E89" s="43">
        <f>465000</f>
        <v>465000</v>
      </c>
      <c r="F89" s="177">
        <v>65000</v>
      </c>
      <c r="G89" s="80">
        <v>250000</v>
      </c>
      <c r="H89" s="80">
        <v>150000</v>
      </c>
      <c r="I89" s="80"/>
      <c r="J89" s="178"/>
      <c r="K89" s="80"/>
      <c r="L89" s="166"/>
    </row>
    <row r="90" spans="1:12" s="64" customFormat="1" ht="38.25">
      <c r="A90" s="142"/>
      <c r="B90" s="159" t="s">
        <v>71</v>
      </c>
      <c r="C90" s="160" t="s">
        <v>40</v>
      </c>
      <c r="D90" s="161" t="s">
        <v>43</v>
      </c>
      <c r="E90" s="31">
        <f>680000</f>
        <v>680000</v>
      </c>
      <c r="F90" s="179">
        <v>300000</v>
      </c>
      <c r="G90" s="59">
        <v>380000</v>
      </c>
      <c r="H90" s="59"/>
      <c r="I90" s="59"/>
      <c r="J90" s="180"/>
      <c r="K90" s="59"/>
      <c r="L90" s="166"/>
    </row>
    <row r="91" spans="1:12" s="64" customFormat="1" ht="16.5" customHeight="1">
      <c r="A91" s="167"/>
      <c r="B91" s="168" t="s">
        <v>8</v>
      </c>
      <c r="C91" s="169"/>
      <c r="D91" s="170"/>
      <c r="E91" s="37">
        <f>0</f>
        <v>0</v>
      </c>
      <c r="F91" s="171"/>
      <c r="G91" s="71"/>
      <c r="H91" s="71"/>
      <c r="I91" s="71"/>
      <c r="J91" s="172"/>
      <c r="K91" s="71"/>
      <c r="L91" s="166"/>
    </row>
    <row r="92" spans="1:12" s="64" customFormat="1" ht="16.5" customHeight="1" thickBot="1">
      <c r="A92" s="173"/>
      <c r="B92" s="174" t="s">
        <v>42</v>
      </c>
      <c r="C92" s="175"/>
      <c r="D92" s="176"/>
      <c r="E92" s="43">
        <f>680000</f>
        <v>680000</v>
      </c>
      <c r="F92" s="177">
        <v>300000</v>
      </c>
      <c r="G92" s="80">
        <v>380000</v>
      </c>
      <c r="H92" s="80"/>
      <c r="I92" s="80"/>
      <c r="J92" s="178"/>
      <c r="K92" s="80"/>
      <c r="L92" s="166"/>
    </row>
    <row r="93" spans="1:12" s="183" customFormat="1" ht="38.25">
      <c r="A93" s="142"/>
      <c r="B93" s="181" t="s">
        <v>72</v>
      </c>
      <c r="C93" s="160" t="s">
        <v>40</v>
      </c>
      <c r="D93" s="182" t="s">
        <v>24</v>
      </c>
      <c r="E93" s="31">
        <f>3065308</f>
        <v>3065308</v>
      </c>
      <c r="F93" s="179">
        <v>425000</v>
      </c>
      <c r="G93" s="59"/>
      <c r="H93" s="59"/>
      <c r="I93" s="59"/>
      <c r="J93" s="180"/>
      <c r="K93" s="59"/>
      <c r="L93" s="166"/>
    </row>
    <row r="94" spans="1:12" s="183" customFormat="1" ht="16.5" customHeight="1">
      <c r="A94" s="167"/>
      <c r="B94" s="184" t="s">
        <v>8</v>
      </c>
      <c r="C94" s="185"/>
      <c r="D94" s="186"/>
      <c r="E94" s="37">
        <f>3065308</f>
        <v>3065308</v>
      </c>
      <c r="F94" s="171">
        <v>425000</v>
      </c>
      <c r="G94" s="71"/>
      <c r="H94" s="71"/>
      <c r="I94" s="71"/>
      <c r="J94" s="172"/>
      <c r="K94" s="71"/>
      <c r="L94" s="166"/>
    </row>
    <row r="95" spans="1:12" s="183" customFormat="1" ht="16.5" customHeight="1" thickBot="1">
      <c r="A95" s="173"/>
      <c r="B95" s="187" t="s">
        <v>42</v>
      </c>
      <c r="C95" s="188"/>
      <c r="D95" s="189"/>
      <c r="E95" s="43">
        <f>0</f>
        <v>0</v>
      </c>
      <c r="F95" s="177"/>
      <c r="G95" s="80"/>
      <c r="H95" s="80"/>
      <c r="I95" s="80"/>
      <c r="J95" s="178"/>
      <c r="K95" s="80"/>
      <c r="L95" s="166"/>
    </row>
    <row r="96" spans="1:12" s="64" customFormat="1" ht="25.5">
      <c r="A96" s="109"/>
      <c r="B96" s="190" t="s">
        <v>73</v>
      </c>
      <c r="C96" s="191" t="s">
        <v>30</v>
      </c>
      <c r="D96" s="146" t="s">
        <v>43</v>
      </c>
      <c r="E96" s="31">
        <f>656000</f>
        <v>656000</v>
      </c>
      <c r="F96" s="192">
        <v>306600</v>
      </c>
      <c r="G96" s="193">
        <v>349400</v>
      </c>
      <c r="H96" s="193"/>
      <c r="I96" s="193"/>
      <c r="J96" s="194"/>
      <c r="K96" s="193"/>
      <c r="L96" s="63"/>
    </row>
    <row r="97" spans="1:12" s="64" customFormat="1" ht="15" customHeight="1">
      <c r="A97" s="112"/>
      <c r="B97" s="145" t="s">
        <v>8</v>
      </c>
      <c r="C97" s="67"/>
      <c r="D97" s="146"/>
      <c r="E97" s="37">
        <f>656000</f>
        <v>656000</v>
      </c>
      <c r="F97" s="120">
        <v>306600</v>
      </c>
      <c r="G97" s="72">
        <v>349400</v>
      </c>
      <c r="H97" s="72"/>
      <c r="I97" s="72"/>
      <c r="J97" s="73"/>
      <c r="K97" s="72"/>
      <c r="L97" s="63"/>
    </row>
    <row r="98" spans="1:12" s="64" customFormat="1" ht="15" customHeight="1" thickBot="1">
      <c r="A98" s="147"/>
      <c r="B98" s="148" t="s">
        <v>42</v>
      </c>
      <c r="C98" s="76"/>
      <c r="D98" s="149"/>
      <c r="E98" s="43">
        <f>0</f>
        <v>0</v>
      </c>
      <c r="F98" s="195"/>
      <c r="G98" s="81"/>
      <c r="H98" s="81"/>
      <c r="I98" s="81"/>
      <c r="J98" s="82"/>
      <c r="K98" s="81"/>
      <c r="L98" s="63"/>
    </row>
    <row r="99" spans="1:12" s="64" customFormat="1" ht="25.5">
      <c r="A99" s="109"/>
      <c r="B99" s="132" t="s">
        <v>74</v>
      </c>
      <c r="C99" s="56" t="s">
        <v>18</v>
      </c>
      <c r="D99" s="144" t="s">
        <v>45</v>
      </c>
      <c r="E99" s="31">
        <f>861800</f>
        <v>861800</v>
      </c>
      <c r="F99" s="125"/>
      <c r="G99" s="60"/>
      <c r="H99" s="60">
        <v>471600</v>
      </c>
      <c r="I99" s="60">
        <v>290200</v>
      </c>
      <c r="J99" s="121">
        <v>100000</v>
      </c>
      <c r="K99" s="60"/>
      <c r="L99" s="63"/>
    </row>
    <row r="100" spans="1:12" s="64" customFormat="1" ht="15" customHeight="1">
      <c r="A100" s="112"/>
      <c r="B100" s="145" t="s">
        <v>8</v>
      </c>
      <c r="C100" s="89"/>
      <c r="D100" s="146"/>
      <c r="E100" s="37">
        <f>861800</f>
        <v>861800</v>
      </c>
      <c r="F100" s="120"/>
      <c r="G100" s="72"/>
      <c r="H100" s="72">
        <v>471600</v>
      </c>
      <c r="I100" s="72">
        <v>290200</v>
      </c>
      <c r="J100" s="73">
        <v>100000</v>
      </c>
      <c r="K100" s="72"/>
      <c r="L100" s="63"/>
    </row>
    <row r="101" spans="1:12" s="64" customFormat="1" ht="15" customHeight="1" thickBot="1">
      <c r="A101" s="147"/>
      <c r="B101" s="148" t="s">
        <v>42</v>
      </c>
      <c r="C101" s="92"/>
      <c r="D101" s="149"/>
      <c r="E101" s="43">
        <f>0</f>
        <v>0</v>
      </c>
      <c r="F101" s="195"/>
      <c r="G101" s="81"/>
      <c r="H101" s="81"/>
      <c r="I101" s="81"/>
      <c r="J101" s="82"/>
      <c r="K101" s="81"/>
      <c r="L101" s="63"/>
    </row>
    <row r="102" spans="1:12" s="64" customFormat="1" ht="38.25">
      <c r="A102" s="109"/>
      <c r="B102" s="132" t="s">
        <v>75</v>
      </c>
      <c r="C102" s="118" t="s">
        <v>18</v>
      </c>
      <c r="D102" s="144" t="s">
        <v>46</v>
      </c>
      <c r="E102" s="31">
        <f>599300</f>
        <v>599300</v>
      </c>
      <c r="F102" s="125"/>
      <c r="G102" s="60"/>
      <c r="H102" s="60">
        <v>117100</v>
      </c>
      <c r="I102" s="60">
        <v>226700</v>
      </c>
      <c r="J102" s="121">
        <v>127400</v>
      </c>
      <c r="K102" s="60">
        <v>128100</v>
      </c>
      <c r="L102" s="63"/>
    </row>
    <row r="103" spans="1:12" s="64" customFormat="1" ht="15" customHeight="1">
      <c r="A103" s="112"/>
      <c r="B103" s="145" t="s">
        <v>8</v>
      </c>
      <c r="C103" s="89"/>
      <c r="D103" s="146"/>
      <c r="E103" s="37">
        <f>599300</f>
        <v>599300</v>
      </c>
      <c r="F103" s="120"/>
      <c r="G103" s="72"/>
      <c r="H103" s="72">
        <v>117100</v>
      </c>
      <c r="I103" s="72">
        <v>226700</v>
      </c>
      <c r="J103" s="73">
        <v>127400</v>
      </c>
      <c r="K103" s="72">
        <v>128100</v>
      </c>
      <c r="L103" s="63"/>
    </row>
    <row r="104" spans="1:12" s="64" customFormat="1" ht="15" customHeight="1" thickBot="1">
      <c r="A104" s="147"/>
      <c r="B104" s="148" t="s">
        <v>42</v>
      </c>
      <c r="C104" s="92"/>
      <c r="D104" s="149"/>
      <c r="E104" s="43">
        <f>0</f>
        <v>0</v>
      </c>
      <c r="F104" s="195"/>
      <c r="G104" s="81"/>
      <c r="H104" s="81"/>
      <c r="I104" s="81"/>
      <c r="J104" s="82"/>
      <c r="K104" s="81"/>
      <c r="L104" s="63"/>
    </row>
    <row r="105" spans="1:12" s="64" customFormat="1" ht="25.5">
      <c r="A105" s="112"/>
      <c r="B105" s="132" t="s">
        <v>76</v>
      </c>
      <c r="C105" s="118" t="s">
        <v>47</v>
      </c>
      <c r="D105" s="144" t="s">
        <v>48</v>
      </c>
      <c r="E105" s="31">
        <f>1032500</f>
        <v>1032500</v>
      </c>
      <c r="F105" s="125"/>
      <c r="G105" s="60"/>
      <c r="H105" s="60"/>
      <c r="I105" s="60"/>
      <c r="J105" s="121">
        <v>443500</v>
      </c>
      <c r="K105" s="60">
        <v>589000</v>
      </c>
      <c r="L105" s="63"/>
    </row>
    <row r="106" spans="1:12" s="64" customFormat="1" ht="15" customHeight="1">
      <c r="A106" s="112"/>
      <c r="B106" s="145" t="s">
        <v>8</v>
      </c>
      <c r="C106" s="89"/>
      <c r="D106" s="146"/>
      <c r="E106" s="37">
        <f>1032500</f>
        <v>1032500</v>
      </c>
      <c r="F106" s="120"/>
      <c r="G106" s="72"/>
      <c r="H106" s="72"/>
      <c r="I106" s="72"/>
      <c r="J106" s="73">
        <v>443500</v>
      </c>
      <c r="K106" s="72">
        <v>589000</v>
      </c>
      <c r="L106" s="63"/>
    </row>
    <row r="107" spans="1:12" s="64" customFormat="1" ht="15" customHeight="1" thickBot="1">
      <c r="A107" s="147"/>
      <c r="B107" s="148" t="s">
        <v>42</v>
      </c>
      <c r="C107" s="92"/>
      <c r="D107" s="149"/>
      <c r="E107" s="43">
        <f>0</f>
        <v>0</v>
      </c>
      <c r="F107" s="195"/>
      <c r="G107" s="81"/>
      <c r="H107" s="81"/>
      <c r="I107" s="81"/>
      <c r="J107" s="82"/>
      <c r="K107" s="81"/>
      <c r="L107" s="63"/>
    </row>
    <row r="108" spans="1:12" s="64" customFormat="1" ht="25.5" customHeight="1">
      <c r="A108" s="109"/>
      <c r="B108" s="94" t="s">
        <v>77</v>
      </c>
      <c r="C108" s="118" t="s">
        <v>49</v>
      </c>
      <c r="D108" s="84" t="s">
        <v>31</v>
      </c>
      <c r="E108" s="31">
        <f>2567500</f>
        <v>2567500</v>
      </c>
      <c r="F108" s="125">
        <f>F109+F110</f>
        <v>135000</v>
      </c>
      <c r="G108" s="60">
        <f>G109+G110</f>
        <v>2405500</v>
      </c>
      <c r="H108" s="62"/>
      <c r="I108" s="62"/>
      <c r="J108" s="61"/>
      <c r="K108" s="62"/>
      <c r="L108" s="63"/>
    </row>
    <row r="109" spans="1:12" s="96" customFormat="1" ht="15" customHeight="1">
      <c r="A109" s="196"/>
      <c r="B109" s="88" t="s">
        <v>8</v>
      </c>
      <c r="C109" s="98"/>
      <c r="D109" s="98"/>
      <c r="E109" s="37">
        <f>0</f>
        <v>0</v>
      </c>
      <c r="F109" s="197"/>
      <c r="G109" s="100"/>
      <c r="H109" s="100"/>
      <c r="I109" s="100"/>
      <c r="J109" s="101"/>
      <c r="K109" s="100"/>
      <c r="L109" s="102"/>
    </row>
    <row r="110" spans="1:12" s="96" customFormat="1" ht="15" customHeight="1" thickBot="1">
      <c r="A110" s="198"/>
      <c r="B110" s="104" t="s">
        <v>9</v>
      </c>
      <c r="C110" s="105"/>
      <c r="D110" s="105"/>
      <c r="E110" s="43">
        <f>2567500</f>
        <v>2567500</v>
      </c>
      <c r="F110" s="199">
        <f>135000</f>
        <v>135000</v>
      </c>
      <c r="G110" s="107">
        <f>2405500</f>
        <v>2405500</v>
      </c>
      <c r="H110" s="107"/>
      <c r="I110" s="107"/>
      <c r="J110" s="108"/>
      <c r="K110" s="107"/>
      <c r="L110" s="102"/>
    </row>
    <row r="111" spans="1:12" s="64" customFormat="1" ht="33.75" customHeight="1">
      <c r="A111" s="109"/>
      <c r="B111" s="132" t="s">
        <v>78</v>
      </c>
      <c r="C111" s="118" t="s">
        <v>49</v>
      </c>
      <c r="D111" s="144" t="s">
        <v>39</v>
      </c>
      <c r="E111" s="31">
        <f>101500</f>
        <v>101500</v>
      </c>
      <c r="F111" s="125">
        <v>14000</v>
      </c>
      <c r="G111" s="60">
        <v>14500</v>
      </c>
      <c r="H111" s="60">
        <v>25000</v>
      </c>
      <c r="I111" s="60">
        <v>15000</v>
      </c>
      <c r="J111" s="121">
        <v>16000</v>
      </c>
      <c r="K111" s="60">
        <v>17000</v>
      </c>
      <c r="L111" s="63"/>
    </row>
    <row r="112" spans="1:12" s="64" customFormat="1" ht="15" customHeight="1">
      <c r="A112" s="112"/>
      <c r="B112" s="145" t="s">
        <v>8</v>
      </c>
      <c r="C112" s="89"/>
      <c r="D112" s="146"/>
      <c r="E112" s="37">
        <f>101500</f>
        <v>101500</v>
      </c>
      <c r="F112" s="120">
        <v>14000</v>
      </c>
      <c r="G112" s="72">
        <v>14500</v>
      </c>
      <c r="H112" s="72">
        <v>25000</v>
      </c>
      <c r="I112" s="72">
        <v>15000</v>
      </c>
      <c r="J112" s="73">
        <v>16000</v>
      </c>
      <c r="K112" s="72">
        <v>17000</v>
      </c>
      <c r="L112" s="63"/>
    </row>
    <row r="113" spans="1:12" s="64" customFormat="1" ht="15" customHeight="1" thickBot="1">
      <c r="A113" s="147"/>
      <c r="B113" s="148" t="s">
        <v>42</v>
      </c>
      <c r="C113" s="92"/>
      <c r="D113" s="149"/>
      <c r="E113" s="43">
        <f>0</f>
        <v>0</v>
      </c>
      <c r="F113" s="195"/>
      <c r="G113" s="81"/>
      <c r="H113" s="81"/>
      <c r="I113" s="81"/>
      <c r="J113" s="82"/>
      <c r="K113" s="81"/>
      <c r="L113" s="63"/>
    </row>
    <row r="114" spans="1:12" s="96" customFormat="1" ht="38.25" customHeight="1">
      <c r="A114" s="200" t="s">
        <v>79</v>
      </c>
      <c r="B114" s="280" t="s">
        <v>80</v>
      </c>
      <c r="C114" s="281"/>
      <c r="D114" s="282"/>
      <c r="E114" s="201"/>
      <c r="F114" s="202"/>
      <c r="G114" s="203"/>
      <c r="H114" s="203"/>
      <c r="I114" s="203"/>
      <c r="J114" s="204"/>
      <c r="K114" s="205"/>
      <c r="L114" s="128"/>
    </row>
    <row r="115" spans="1:12" s="96" customFormat="1" ht="15" customHeight="1">
      <c r="A115" s="36"/>
      <c r="B115" s="277" t="s">
        <v>14</v>
      </c>
      <c r="C115" s="278"/>
      <c r="D115" s="279"/>
      <c r="E115" s="206"/>
      <c r="F115" s="129"/>
      <c r="G115" s="130"/>
      <c r="H115" s="130"/>
      <c r="I115" s="130"/>
      <c r="J115" s="207"/>
      <c r="K115" s="208"/>
      <c r="L115" s="128"/>
    </row>
    <row r="116" spans="1:12" s="96" customFormat="1" ht="15" customHeight="1" thickBot="1">
      <c r="A116" s="209"/>
      <c r="B116" s="267" t="s">
        <v>15</v>
      </c>
      <c r="C116" s="268"/>
      <c r="D116" s="269"/>
      <c r="E116" s="210"/>
      <c r="F116" s="211"/>
      <c r="G116" s="212"/>
      <c r="H116" s="212"/>
      <c r="I116" s="212"/>
      <c r="J116" s="213"/>
      <c r="K116" s="214"/>
      <c r="L116" s="128"/>
    </row>
    <row r="117" spans="1:12" s="96" customFormat="1" ht="26.25" customHeight="1">
      <c r="A117" s="215"/>
      <c r="B117" s="216" t="s">
        <v>81</v>
      </c>
      <c r="C117" s="95"/>
      <c r="D117" s="271"/>
      <c r="E117" s="217"/>
      <c r="F117" s="218"/>
      <c r="G117" s="219"/>
      <c r="H117" s="219"/>
      <c r="I117" s="219"/>
      <c r="J117" s="220"/>
      <c r="K117" s="221"/>
      <c r="L117" s="102"/>
    </row>
    <row r="118" spans="1:12" s="96" customFormat="1" ht="15" customHeight="1">
      <c r="A118" s="26"/>
      <c r="B118" s="222" t="s">
        <v>8</v>
      </c>
      <c r="C118" s="98"/>
      <c r="D118" s="272"/>
      <c r="E118" s="223"/>
      <c r="F118" s="197"/>
      <c r="G118" s="100"/>
      <c r="H118" s="100"/>
      <c r="I118" s="100"/>
      <c r="J118" s="101"/>
      <c r="K118" s="224"/>
      <c r="L118" s="102"/>
    </row>
    <row r="119" spans="1:12" s="96" customFormat="1" ht="15" customHeight="1" thickBot="1">
      <c r="A119" s="225"/>
      <c r="B119" s="226" t="s">
        <v>9</v>
      </c>
      <c r="C119" s="105"/>
      <c r="D119" s="273"/>
      <c r="E119" s="227"/>
      <c r="F119" s="199"/>
      <c r="G119" s="107"/>
      <c r="H119" s="107"/>
      <c r="I119" s="107"/>
      <c r="J119" s="108"/>
      <c r="K119" s="228"/>
      <c r="L119" s="102"/>
    </row>
    <row r="120" spans="1:12" s="96" customFormat="1" ht="45.75" customHeight="1">
      <c r="A120" s="229" t="s">
        <v>82</v>
      </c>
      <c r="B120" s="274" t="s">
        <v>83</v>
      </c>
      <c r="C120" s="275"/>
      <c r="D120" s="276"/>
      <c r="E120" s="201"/>
      <c r="F120" s="230"/>
      <c r="G120" s="231"/>
      <c r="H120" s="231"/>
      <c r="I120" s="231"/>
      <c r="J120" s="232"/>
      <c r="K120" s="233"/>
      <c r="L120" s="102"/>
    </row>
    <row r="121" spans="1:12" s="96" customFormat="1" ht="15" customHeight="1">
      <c r="A121" s="36"/>
      <c r="B121" s="277" t="s">
        <v>14</v>
      </c>
      <c r="C121" s="278"/>
      <c r="D121" s="279"/>
      <c r="E121" s="206"/>
      <c r="F121" s="197"/>
      <c r="G121" s="100"/>
      <c r="H121" s="100"/>
      <c r="I121" s="100"/>
      <c r="J121" s="101"/>
      <c r="K121" s="224"/>
      <c r="L121" s="102"/>
    </row>
    <row r="122" spans="1:12" s="96" customFormat="1" ht="15" customHeight="1" thickBot="1">
      <c r="A122" s="209"/>
      <c r="B122" s="267" t="s">
        <v>15</v>
      </c>
      <c r="C122" s="268"/>
      <c r="D122" s="269"/>
      <c r="E122" s="210"/>
      <c r="F122" s="234"/>
      <c r="G122" s="235"/>
      <c r="H122" s="235"/>
      <c r="I122" s="235"/>
      <c r="J122" s="236"/>
      <c r="K122" s="237"/>
      <c r="L122" s="102"/>
    </row>
    <row r="123" spans="1:12" s="96" customFormat="1" ht="26.25" customHeight="1">
      <c r="A123" s="215"/>
      <c r="B123" s="238" t="s">
        <v>84</v>
      </c>
      <c r="C123" s="95"/>
      <c r="D123" s="257"/>
      <c r="E123" s="217"/>
      <c r="F123" s="218"/>
      <c r="G123" s="219"/>
      <c r="H123" s="219"/>
      <c r="I123" s="219"/>
      <c r="J123" s="220"/>
      <c r="K123" s="221"/>
      <c r="L123" s="102"/>
    </row>
    <row r="124" spans="1:12" s="96" customFormat="1" ht="15" customHeight="1">
      <c r="A124" s="26"/>
      <c r="B124" s="222" t="s">
        <v>8</v>
      </c>
      <c r="C124" s="98"/>
      <c r="D124" s="263"/>
      <c r="E124" s="223"/>
      <c r="F124" s="197"/>
      <c r="G124" s="100"/>
      <c r="H124" s="100"/>
      <c r="I124" s="100"/>
      <c r="J124" s="101"/>
      <c r="K124" s="224"/>
      <c r="L124" s="102"/>
    </row>
    <row r="125" spans="1:12" s="96" customFormat="1" ht="15" customHeight="1" thickBot="1">
      <c r="A125" s="225"/>
      <c r="B125" s="226" t="s">
        <v>9</v>
      </c>
      <c r="C125" s="105"/>
      <c r="D125" s="258"/>
      <c r="E125" s="227"/>
      <c r="F125" s="199"/>
      <c r="G125" s="107"/>
      <c r="H125" s="107"/>
      <c r="I125" s="107"/>
      <c r="J125" s="108"/>
      <c r="K125" s="228"/>
      <c r="L125" s="102"/>
    </row>
    <row r="126" spans="1:12" s="96" customFormat="1" ht="18" customHeight="1">
      <c r="A126" s="30" t="s">
        <v>85</v>
      </c>
      <c r="B126" s="264" t="s">
        <v>86</v>
      </c>
      <c r="C126" s="265"/>
      <c r="D126" s="266"/>
      <c r="E126" s="239"/>
      <c r="F126" s="240"/>
      <c r="G126" s="241"/>
      <c r="H126" s="241"/>
      <c r="I126" s="241"/>
      <c r="J126" s="242"/>
      <c r="K126" s="243"/>
      <c r="L126" s="102"/>
    </row>
    <row r="127" spans="1:12" s="96" customFormat="1" ht="15" customHeight="1" thickBot="1">
      <c r="A127" s="209"/>
      <c r="B127" s="267" t="s">
        <v>14</v>
      </c>
      <c r="C127" s="268"/>
      <c r="D127" s="269"/>
      <c r="E127" s="210"/>
      <c r="F127" s="234"/>
      <c r="G127" s="235"/>
      <c r="H127" s="235"/>
      <c r="I127" s="235"/>
      <c r="J127" s="236"/>
      <c r="K127" s="237"/>
      <c r="L127" s="102"/>
    </row>
    <row r="128" spans="1:12" s="96" customFormat="1" ht="26.25" customHeight="1">
      <c r="A128" s="215"/>
      <c r="B128" s="244" t="s">
        <v>84</v>
      </c>
      <c r="C128" s="95"/>
      <c r="D128" s="257"/>
      <c r="E128" s="259"/>
      <c r="F128" s="218"/>
      <c r="G128" s="219"/>
      <c r="H128" s="219"/>
      <c r="I128" s="219"/>
      <c r="J128" s="220"/>
      <c r="K128" s="221"/>
      <c r="L128" s="102"/>
    </row>
    <row r="129" spans="1:12" s="96" customFormat="1" ht="13.5" customHeight="1" thickBot="1">
      <c r="A129" s="225"/>
      <c r="B129" s="245" t="s">
        <v>87</v>
      </c>
      <c r="C129" s="105"/>
      <c r="D129" s="258"/>
      <c r="E129" s="260"/>
      <c r="F129" s="199"/>
      <c r="G129" s="107"/>
      <c r="H129" s="107"/>
      <c r="I129" s="107"/>
      <c r="J129" s="108"/>
      <c r="K129" s="228"/>
      <c r="L129" s="102"/>
    </row>
    <row r="130" spans="1:12" s="96" customFormat="1" ht="12.75">
      <c r="A130" s="246"/>
      <c r="L130" s="247"/>
    </row>
    <row r="131" spans="1:12" s="96" customFormat="1" ht="12.75">
      <c r="A131" s="246"/>
      <c r="L131" s="247"/>
    </row>
    <row r="132" spans="1:12" s="96" customFormat="1" ht="12.75">
      <c r="A132" s="246"/>
      <c r="L132" s="247"/>
    </row>
    <row r="133" spans="1:12" s="96" customFormat="1" ht="12.75">
      <c r="A133" s="246"/>
      <c r="L133" s="247"/>
    </row>
    <row r="134" spans="1:12" s="96" customFormat="1" ht="12.75">
      <c r="A134" s="246"/>
      <c r="L134" s="247"/>
    </row>
    <row r="135" spans="1:12" s="96" customFormat="1" ht="12.75">
      <c r="A135" s="246"/>
      <c r="L135" s="247"/>
    </row>
    <row r="136" spans="1:12" s="96" customFormat="1" ht="12.75">
      <c r="A136" s="246"/>
      <c r="L136" s="247"/>
    </row>
    <row r="137" spans="1:12" s="96" customFormat="1" ht="12.75">
      <c r="A137" s="246"/>
      <c r="L137" s="247"/>
    </row>
    <row r="138" spans="1:12" s="96" customFormat="1" ht="12.75">
      <c r="A138" s="246"/>
      <c r="L138" s="247"/>
    </row>
    <row r="139" spans="1:12" s="96" customFormat="1" ht="12.75">
      <c r="A139" s="246"/>
      <c r="L139" s="247"/>
    </row>
    <row r="140" spans="1:12" s="96" customFormat="1" ht="12.75">
      <c r="A140" s="246"/>
      <c r="L140" s="247"/>
    </row>
    <row r="141" spans="1:12" s="96" customFormat="1" ht="12.75">
      <c r="A141" s="246"/>
      <c r="L141" s="247"/>
    </row>
    <row r="142" spans="1:12" s="96" customFormat="1" ht="12.75">
      <c r="A142" s="246"/>
      <c r="L142" s="247"/>
    </row>
    <row r="143" spans="1:12" s="96" customFormat="1" ht="12.75">
      <c r="A143" s="246"/>
      <c r="L143" s="247"/>
    </row>
    <row r="144" spans="1:12" s="96" customFormat="1" ht="12.75">
      <c r="A144" s="246"/>
      <c r="L144" s="247"/>
    </row>
    <row r="145" spans="1:12" s="96" customFormat="1" ht="12.75">
      <c r="A145" s="246"/>
      <c r="L145" s="247"/>
    </row>
    <row r="146" spans="1:12" s="96" customFormat="1" ht="12.75">
      <c r="A146" s="246"/>
      <c r="L146" s="247"/>
    </row>
    <row r="147" spans="1:12" s="96" customFormat="1" ht="12.75">
      <c r="A147" s="246"/>
      <c r="L147" s="247"/>
    </row>
    <row r="148" spans="1:12" s="96" customFormat="1" ht="12.75">
      <c r="A148" s="246"/>
      <c r="L148" s="247"/>
    </row>
    <row r="149" spans="1:12" s="96" customFormat="1" ht="12.75">
      <c r="A149" s="246"/>
      <c r="L149" s="247"/>
    </row>
    <row r="150" spans="1:12" s="96" customFormat="1" ht="12.75">
      <c r="A150" s="246"/>
      <c r="L150" s="247"/>
    </row>
    <row r="151" spans="1:12" s="96" customFormat="1" ht="12.75">
      <c r="A151" s="246"/>
      <c r="L151" s="247"/>
    </row>
    <row r="152" spans="1:12" s="96" customFormat="1" ht="12.75">
      <c r="A152" s="246"/>
      <c r="L152" s="247"/>
    </row>
    <row r="153" spans="1:12" s="96" customFormat="1" ht="12.75">
      <c r="A153" s="246"/>
      <c r="L153" s="247"/>
    </row>
    <row r="154" spans="1:12" s="96" customFormat="1" ht="12.75">
      <c r="A154" s="246"/>
      <c r="L154" s="247"/>
    </row>
    <row r="155" spans="1:12" s="96" customFormat="1" ht="12.75">
      <c r="A155" s="246"/>
      <c r="L155" s="247"/>
    </row>
    <row r="156" spans="1:12" s="96" customFormat="1" ht="12.75">
      <c r="A156" s="246"/>
      <c r="L156" s="247"/>
    </row>
    <row r="157" spans="1:12" s="96" customFormat="1" ht="12.75">
      <c r="A157" s="246"/>
      <c r="L157" s="247"/>
    </row>
    <row r="158" spans="1:12" s="96" customFormat="1" ht="12.75">
      <c r="A158" s="246"/>
      <c r="L158" s="247"/>
    </row>
    <row r="159" spans="1:12" s="96" customFormat="1" ht="12.75">
      <c r="A159" s="246"/>
      <c r="L159" s="247"/>
    </row>
    <row r="160" spans="1:12" s="96" customFormat="1" ht="12.75">
      <c r="A160" s="246"/>
      <c r="L160" s="247"/>
    </row>
    <row r="161" spans="1:12" s="96" customFormat="1" ht="12.75">
      <c r="A161" s="246"/>
      <c r="L161" s="247"/>
    </row>
  </sheetData>
  <mergeCells count="37">
    <mergeCell ref="A6:K6"/>
    <mergeCell ref="A8:A10"/>
    <mergeCell ref="B8:B10"/>
    <mergeCell ref="C8:C10"/>
    <mergeCell ref="D8:D10"/>
    <mergeCell ref="E8:E10"/>
    <mergeCell ref="F8:K8"/>
    <mergeCell ref="I9:I10"/>
    <mergeCell ref="J9:J10"/>
    <mergeCell ref="K9:K10"/>
    <mergeCell ref="B72:D72"/>
    <mergeCell ref="B12:D12"/>
    <mergeCell ref="B13:D13"/>
    <mergeCell ref="B14:D14"/>
    <mergeCell ref="B15:D15"/>
    <mergeCell ref="B16:D16"/>
    <mergeCell ref="B17:D17"/>
    <mergeCell ref="H9:H10"/>
    <mergeCell ref="D117:D119"/>
    <mergeCell ref="B120:D120"/>
    <mergeCell ref="B121:D121"/>
    <mergeCell ref="B114:D114"/>
    <mergeCell ref="B115:D115"/>
    <mergeCell ref="B116:D116"/>
    <mergeCell ref="B73:D73"/>
    <mergeCell ref="B18:D18"/>
    <mergeCell ref="B19:D19"/>
    <mergeCell ref="D128:D129"/>
    <mergeCell ref="E128:E129"/>
    <mergeCell ref="F9:F10"/>
    <mergeCell ref="G9:G10"/>
    <mergeCell ref="D123:D125"/>
    <mergeCell ref="B126:D126"/>
    <mergeCell ref="B127:D127"/>
    <mergeCell ref="B122:D122"/>
    <mergeCell ref="B20:D20"/>
    <mergeCell ref="B74:D74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scale="50" r:id="rId1"/>
  <headerFooter alignWithMargins="0">
    <oddFooter>&amp;CStrona &amp;P</oddFooter>
  </headerFooter>
  <rowBreaks count="2" manualBreakCount="2">
    <brk id="44" max="10" man="1"/>
    <brk id="7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Finanse</cp:lastModifiedBy>
  <cp:lastPrinted>2011-06-03T06:29:26Z</cp:lastPrinted>
  <dcterms:created xsi:type="dcterms:W3CDTF">1997-02-26T13:46:56Z</dcterms:created>
  <dcterms:modified xsi:type="dcterms:W3CDTF">2011-06-09T11:06:36Z</dcterms:modified>
  <cp:category/>
  <cp:version/>
  <cp:contentType/>
  <cp:contentStatus/>
</cp:coreProperties>
</file>