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<sst xmlns="http://schemas.openxmlformats.org/spreadsheetml/2006/main" count="94" uniqueCount="60">
  <si>
    <t>Załącznik nr 1</t>
  </si>
  <si>
    <t>Rady Powiatu Brzeskiego</t>
  </si>
  <si>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</si>
  <si>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</si>
  <si>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</si>
  <si>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</si>
  <si>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</si>
  <si>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</si>
  <si>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</si>
  <si>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</si>
  <si>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</si>
  <si>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</si>
  <si>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 xml:space="preserve">na wynagrodzenia i składki od nich naliczane </t>
  </si>
  <si>
    <t>-</t>
  </si>
  <si>
    <t xml:space="preserve">związane z funkcjonowaniem organów JST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</si>
  <si>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</si>
  <si>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</si>
  <si>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</si>
  <si>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</si>
  <si>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</si>
  <si>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</si>
  <si>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</si>
  <si>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</si>
  <si>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</si>
  <si>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</si>
  <si>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</si>
  <si>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Wydatki majątkowe, w tym:</t>
  </si>
  <si>
    <t>wydatki majątkowe objęte limitem art. 226 ust. 4 ufp</t>
  </si>
  <si>
    <t>Przychody (kredyty, pożyczki, emisje obligacji)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</si>
  <si>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</si>
  <si>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</si>
  <si>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</si>
  <si>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</si>
  <si>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</si>
  <si>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>x</t>
  </si>
  <si>
    <t>NIE</t>
  </si>
  <si>
    <t>TAK</t>
  </si>
  <si>
    <t xml:space="preserve">TAK </t>
  </si>
  <si>
    <t xml:space="preserve">Planowana łączna kwota spłaty zobowiązań/dochody ogółem - max 15% z  art. 169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</si>
  <si>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</si>
  <si>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</si>
  <si>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r>
      <t>Wskaźnik zadłużenia (</t>
    </r>
    <r>
      <rPr>
        <i/>
        <sz val="10"/>
        <rFont val="Arial CE"/>
        <family val="0"/>
      </rPr>
      <t>lewa strona wzoru)</t>
    </r>
  </si>
  <si>
    <t>Ocena spełnienia warunku uchwalenia budżetu z art. 243 ufp</t>
  </si>
  <si>
    <t>Wydatki bieżące, w tym:</t>
  </si>
  <si>
    <t xml:space="preserve">wydatki bieżące związane z funkcjonowaniem organów JST     </t>
  </si>
  <si>
    <r>
      <t xml:space="preserve">wydatki bieżące objęte limitem art. 226 ust. 4 ufp     </t>
    </r>
    <r>
      <rPr>
        <sz val="10"/>
        <color indexed="57"/>
        <rFont val="Arial CE"/>
        <family val="0"/>
      </rPr>
      <t xml:space="preserve"> </t>
    </r>
  </si>
  <si>
    <t>Środki do dyspozycji na wydatki majątkowe (12-13-14)</t>
  </si>
  <si>
    <t>Wydatki ogółem (2+4)</t>
  </si>
  <si>
    <t>Wynik budżetu (1-5)</t>
  </si>
  <si>
    <t>Sposób sfinansowania deficytu/przeznaczenia nadwyżki</t>
  </si>
  <si>
    <t>Przychody budżetu</t>
  </si>
  <si>
    <t>Środki do dyspozycji (1-2+8+9+13b)</t>
  </si>
  <si>
    <t>Rozchodu budżetu (13a+14)</t>
  </si>
  <si>
    <t>Wynik finansowy budżetu (3-4+10)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</si>
  <si>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</si>
  <si>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</si>
  <si>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</si>
  <si>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 xml:space="preserve">Zadłużenie/dochody ogółem ((17-17a):1) - max 60% z art. 170 sufp </t>
  </si>
  <si>
    <t>do uchwały nr VIII/57/11</t>
  </si>
  <si>
    <t>z dnia 27 maja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</si>
</sst>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</numFmts>
  <fonts count="15">
    <font>
      <sz val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0"/>
      <color indexed="57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11"/>
      <name val="Calibri"/>
      <family val="2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b/>
      <sz val="10"/>
      <name val="Arial"/>
      <family val="2"/>
    </font>
    <font>
      <b/>
      <i/>
      <sz val="11"/>
      <name val="Arial CE"/>
      <family val="0"/>
    </font>
    <font>
      <b/>
      <sz val="10.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0" fillId="3" borderId="8" xfId="0" applyNumberFormat="1" applyFont="1" applyFill="1" applyBorder="1" applyAlignment="1">
      <alignment horizontal="center" vertical="top"/>
    </xf>
    <xf numFmtId="3" fontId="0" fillId="3" borderId="9" xfId="0" applyNumberFormat="1" applyFont="1" applyFill="1" applyBorder="1" applyAlignment="1">
      <alignment horizontal="left" vertical="center" wrapText="1"/>
    </xf>
    <xf numFmtId="3" fontId="0" fillId="3" borderId="10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 horizontal="center" vertical="top"/>
    </xf>
    <xf numFmtId="3" fontId="0" fillId="3" borderId="14" xfId="0" applyNumberFormat="1" applyFont="1" applyFill="1" applyBorder="1" applyAlignment="1">
      <alignment horizontal="left" vertical="center" wrapText="1"/>
    </xf>
    <xf numFmtId="3" fontId="0" fillId="3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4" fillId="3" borderId="18" xfId="0" applyNumberFormat="1" applyFont="1" applyFill="1" applyBorder="1" applyAlignment="1">
      <alignment horizontal="left" vertical="center" wrapText="1"/>
    </xf>
    <xf numFmtId="3" fontId="0" fillId="3" borderId="19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 horizontal="center" vertical="top"/>
    </xf>
    <xf numFmtId="3" fontId="4" fillId="3" borderId="9" xfId="0" applyNumberFormat="1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top"/>
    </xf>
    <xf numFmtId="3" fontId="0" fillId="0" borderId="8" xfId="0" applyNumberFormat="1" applyFont="1" applyFill="1" applyBorder="1" applyAlignment="1">
      <alignment horizontal="center" vertical="top"/>
    </xf>
    <xf numFmtId="3" fontId="4" fillId="3" borderId="21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 horizontal="center" vertical="top"/>
    </xf>
    <xf numFmtId="3" fontId="4" fillId="3" borderId="23" xfId="0" applyNumberFormat="1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 vertical="top"/>
    </xf>
    <xf numFmtId="3" fontId="0" fillId="2" borderId="2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49" fontId="0" fillId="2" borderId="26" xfId="0" applyNumberFormat="1" applyFont="1" applyFill="1" applyBorder="1" applyAlignment="1">
      <alignment horizontal="right"/>
    </xf>
    <xf numFmtId="49" fontId="0" fillId="3" borderId="8" xfId="0" applyNumberFormat="1" applyFont="1" applyFill="1" applyBorder="1" applyAlignment="1">
      <alignment horizontal="right"/>
    </xf>
    <xf numFmtId="49" fontId="0" fillId="3" borderId="11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49" fontId="0" fillId="2" borderId="26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left" vertical="center" wrapText="1"/>
    </xf>
    <xf numFmtId="172" fontId="0" fillId="2" borderId="26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0" fillId="3" borderId="12" xfId="0" applyNumberFormat="1" applyFont="1" applyFill="1" applyBorder="1" applyAlignment="1">
      <alignment horizontal="center"/>
    </xf>
    <xf numFmtId="10" fontId="0" fillId="3" borderId="11" xfId="0" applyNumberFormat="1" applyFont="1" applyFill="1" applyBorder="1" applyAlignment="1">
      <alignment horizontal="center"/>
    </xf>
    <xf numFmtId="10" fontId="0" fillId="3" borderId="12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 vertical="top"/>
    </xf>
    <xf numFmtId="3" fontId="4" fillId="3" borderId="14" xfId="0" applyNumberFormat="1" applyFont="1" applyFill="1" applyBorder="1" applyAlignment="1">
      <alignment horizontal="left" vertical="center" wrapText="1"/>
    </xf>
    <xf numFmtId="172" fontId="0" fillId="2" borderId="27" xfId="0" applyNumberFormat="1" applyFont="1" applyFill="1" applyBorder="1" applyAlignment="1">
      <alignment horizontal="center"/>
    </xf>
    <xf numFmtId="172" fontId="0" fillId="3" borderId="13" xfId="0" applyNumberFormat="1" applyFont="1" applyFill="1" applyBorder="1" applyAlignment="1">
      <alignment horizontal="center"/>
    </xf>
    <xf numFmtId="172" fontId="0" fillId="3" borderId="28" xfId="0" applyNumberFormat="1" applyFont="1" applyFill="1" applyBorder="1" applyAlignment="1">
      <alignment horizontal="center"/>
    </xf>
    <xf numFmtId="10" fontId="0" fillId="3" borderId="28" xfId="0" applyNumberFormat="1" applyFont="1" applyFill="1" applyBorder="1" applyAlignment="1">
      <alignment horizontal="center"/>
    </xf>
    <xf numFmtId="10" fontId="0" fillId="3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49" fontId="0" fillId="3" borderId="25" xfId="0" applyNumberFormat="1" applyFont="1" applyFill="1" applyBorder="1" applyAlignment="1">
      <alignment horizontal="left" vertical="center" wrapText="1"/>
    </xf>
    <xf numFmtId="49" fontId="0" fillId="3" borderId="26" xfId="0" applyNumberFormat="1" applyFont="1" applyFill="1" applyBorder="1" applyAlignment="1">
      <alignment horizontal="left" vertical="center"/>
    </xf>
    <xf numFmtId="49" fontId="0" fillId="3" borderId="2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10" fillId="3" borderId="6" xfId="0" applyNumberFormat="1" applyFont="1" applyFill="1" applyBorder="1" applyAlignment="1">
      <alignment horizontal="center" vertical="top"/>
    </xf>
    <xf numFmtId="3" fontId="10" fillId="2" borderId="25" xfId="0" applyNumberFormat="1" applyFont="1" applyFill="1" applyBorder="1" applyAlignment="1" applyProtection="1">
      <alignment/>
      <protection/>
    </xf>
    <xf numFmtId="3" fontId="10" fillId="3" borderId="31" xfId="0" applyNumberFormat="1" applyFont="1" applyFill="1" applyBorder="1" applyAlignment="1" applyProtection="1">
      <alignment/>
      <protection/>
    </xf>
    <xf numFmtId="3" fontId="10" fillId="3" borderId="32" xfId="0" applyNumberFormat="1" applyFont="1" applyFill="1" applyBorder="1" applyAlignment="1" applyProtection="1">
      <alignment/>
      <protection/>
    </xf>
    <xf numFmtId="3" fontId="10" fillId="3" borderId="33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3" fontId="0" fillId="2" borderId="27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0" fillId="2" borderId="35" xfId="0" applyNumberFormat="1" applyFont="1" applyFill="1" applyBorder="1" applyAlignment="1">
      <alignment/>
    </xf>
    <xf numFmtId="3" fontId="0" fillId="2" borderId="36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10" fillId="4" borderId="8" xfId="0" applyNumberFormat="1" applyFont="1" applyFill="1" applyBorder="1" applyAlignment="1">
      <alignment horizontal="center" vertical="top"/>
    </xf>
    <xf numFmtId="3" fontId="10" fillId="5" borderId="26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4" fillId="3" borderId="38" xfId="0" applyNumberFormat="1" applyFont="1" applyFill="1" applyBorder="1" applyAlignment="1">
      <alignment horizontal="center" vertical="top"/>
    </xf>
    <xf numFmtId="3" fontId="4" fillId="3" borderId="39" xfId="0" applyNumberFormat="1" applyFont="1" applyFill="1" applyBorder="1" applyAlignment="1">
      <alignment horizontal="left" vertical="center" wrapText="1"/>
    </xf>
    <xf numFmtId="3" fontId="4" fillId="2" borderId="40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2" borderId="25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 horizontal="center" vertical="top"/>
    </xf>
    <xf numFmtId="3" fontId="10" fillId="2" borderId="30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4" fillId="0" borderId="45" xfId="0" applyNumberFormat="1" applyFont="1" applyFill="1" applyBorder="1" applyAlignment="1">
      <alignment horizontal="center" vertical="top"/>
    </xf>
    <xf numFmtId="3" fontId="0" fillId="2" borderId="4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 horizontal="center" vertical="top"/>
    </xf>
    <xf numFmtId="3" fontId="0" fillId="2" borderId="49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4" fillId="3" borderId="50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left" vertical="center" wrapText="1"/>
    </xf>
    <xf numFmtId="3" fontId="4" fillId="2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49" fontId="7" fillId="3" borderId="56" xfId="0" applyNumberFormat="1" applyFont="1" applyFill="1" applyBorder="1" applyAlignment="1">
      <alignment horizontal="center" vertical="center"/>
    </xf>
    <xf numFmtId="172" fontId="0" fillId="3" borderId="25" xfId="0" applyNumberFormat="1" applyFont="1" applyFill="1" applyBorder="1" applyAlignment="1">
      <alignment horizontal="center" vertical="center"/>
    </xf>
    <xf numFmtId="49" fontId="7" fillId="3" borderId="57" xfId="0" applyNumberFormat="1" applyFont="1" applyFill="1" applyBorder="1" applyAlignment="1">
      <alignment horizontal="center" vertical="center"/>
    </xf>
    <xf numFmtId="172" fontId="0" fillId="3" borderId="26" xfId="0" applyNumberFormat="1" applyFont="1" applyFill="1" applyBorder="1" applyAlignment="1">
      <alignment horizontal="center" vertical="center"/>
    </xf>
    <xf numFmtId="49" fontId="0" fillId="3" borderId="57" xfId="0" applyNumberFormat="1" applyFont="1" applyFill="1" applyBorder="1" applyAlignment="1">
      <alignment horizontal="center" vertical="center"/>
    </xf>
    <xf numFmtId="49" fontId="0" fillId="3" borderId="58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se\Pulpit\Ela\WPF\wpf%20-%20robocza\Za&#322;.%201%20WPF%20-%20zmiany%20-%202011.05.26%20UR%20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0">
          <cell r="G10">
            <v>0.024511413685656583</v>
          </cell>
          <cell r="H10">
            <v>0.03079107795743795</v>
          </cell>
          <cell r="I10">
            <v>0.02566913081455873</v>
          </cell>
          <cell r="J10">
            <v>0.0245870490309878</v>
          </cell>
          <cell r="K10">
            <v>0.021765234902091007</v>
          </cell>
          <cell r="L10">
            <v>0.014448421137689788</v>
          </cell>
        </row>
        <row r="11">
          <cell r="G11">
            <v>-0.027633105778533465</v>
          </cell>
          <cell r="H11">
            <v>0.03781378650609821</v>
          </cell>
          <cell r="I11">
            <v>0.028991432364160765</v>
          </cell>
        </row>
        <row r="12">
          <cell r="G12">
            <v>0.09088745309693787</v>
          </cell>
          <cell r="H12">
            <v>0.05363976694663602</v>
          </cell>
          <cell r="I12">
            <v>0.04608121996834127</v>
          </cell>
          <cell r="J12">
            <v>0.01305737103057517</v>
          </cell>
          <cell r="K12">
            <v>0.03559986346189457</v>
          </cell>
          <cell r="L12">
            <v>0.026574299093113107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workbookViewId="0" topLeftCell="C1">
      <selection activeCell="E3" sqref="E2:E3"/>
    </sheetView>
  </sheetViews>
  <sheetFormatPr defaultColWidth="9.00390625" defaultRowHeight="24" customHeight="1"/>
  <cols>
    <col min="1" max="1" width="4.75390625" style="1" customWidth="1"/>
    <col min="2" max="2" width="84.75390625" style="1" customWidth="1"/>
    <col min="3" max="8" width="19.00390625" style="1" customWidth="1"/>
    <col min="9" max="16384" width="9.125" style="1" customWidth="1"/>
  </cols>
  <sheetData>
    <row r="1" ht="12.75" customHeight="1">
      <c r="G1" s="1" t="s">
        <v>0</v>
      </c>
    </row>
    <row r="2" spans="1:7" ht="12.75" customHeight="1">
      <c r="A2" s="2"/>
      <c r="B2" s="3"/>
      <c r="G2" s="1" t="s">
        <v>58</v>
      </c>
    </row>
    <row r="3" spans="1:7" ht="12.75" customHeight="1">
      <c r="A3" s="2"/>
      <c r="B3" s="2"/>
      <c r="G3" s="1" t="s">
        <v>1</v>
      </c>
    </row>
    <row r="4" ht="12.75" customHeight="1">
      <c r="G4" s="1" t="s">
        <v>59</v>
      </c>
    </row>
    <row r="5" spans="1:8" ht="24" customHeight="1">
      <c r="A5" s="152" t="s">
        <v>2</v>
      </c>
      <c r="B5" s="153"/>
      <c r="C5" s="153"/>
      <c r="D5" s="153"/>
      <c r="E5" s="153"/>
      <c r="F5" s="153"/>
      <c r="G5" s="153"/>
      <c r="H5" s="153"/>
    </row>
    <row r="6" spans="3:8" ht="24" customHeight="1" thickBot="1">
      <c r="C6" s="4"/>
      <c r="D6" s="4"/>
      <c r="E6" s="4"/>
      <c r="F6" s="4"/>
      <c r="G6" s="4"/>
      <c r="H6" s="4"/>
    </row>
    <row r="7" spans="1:8" ht="24" customHeight="1" thickBot="1">
      <c r="A7" s="5" t="s">
        <v>3</v>
      </c>
      <c r="B7" s="6" t="s">
        <v>4</v>
      </c>
      <c r="C7" s="7">
        <v>2011</v>
      </c>
      <c r="D7" s="5">
        <v>2012</v>
      </c>
      <c r="E7" s="8">
        <v>2013</v>
      </c>
      <c r="F7" s="8">
        <v>2014</v>
      </c>
      <c r="G7" s="8">
        <v>2015</v>
      </c>
      <c r="H7" s="9">
        <v>2016</v>
      </c>
    </row>
    <row r="8" spans="1:8" s="73" customFormat="1" ht="24" customHeight="1">
      <c r="A8" s="68">
        <v>1</v>
      </c>
      <c r="B8" s="145" t="s">
        <v>5</v>
      </c>
      <c r="C8" s="69">
        <f aca="true" t="shared" si="0" ref="C8:H8">C9+C10</f>
        <v>88610597</v>
      </c>
      <c r="D8" s="70">
        <f t="shared" si="0"/>
        <v>99384731</v>
      </c>
      <c r="E8" s="71">
        <f t="shared" si="0"/>
        <v>91098293</v>
      </c>
      <c r="F8" s="71">
        <f t="shared" si="0"/>
        <v>96324329</v>
      </c>
      <c r="G8" s="71">
        <f t="shared" si="0"/>
        <v>96413616</v>
      </c>
      <c r="H8" s="72">
        <f t="shared" si="0"/>
        <v>99572679</v>
      </c>
    </row>
    <row r="9" spans="1:8" ht="24" customHeight="1">
      <c r="A9" s="13" t="s">
        <v>6</v>
      </c>
      <c r="B9" s="14" t="s">
        <v>7</v>
      </c>
      <c r="C9" s="38">
        <f>78347135+177340</f>
        <v>78524475</v>
      </c>
      <c r="D9" s="15">
        <v>84511394</v>
      </c>
      <c r="E9" s="16">
        <v>86319336</v>
      </c>
      <c r="F9" s="16">
        <v>89858429</v>
      </c>
      <c r="G9" s="16">
        <v>92913616</v>
      </c>
      <c r="H9" s="17">
        <v>96072679</v>
      </c>
    </row>
    <row r="10" spans="1:8" ht="24" customHeight="1">
      <c r="A10" s="13" t="s">
        <v>8</v>
      </c>
      <c r="B10" s="14" t="s">
        <v>9</v>
      </c>
      <c r="C10" s="38">
        <f>10086122</f>
        <v>10086122</v>
      </c>
      <c r="D10" s="15">
        <f>14873337</f>
        <v>14873337</v>
      </c>
      <c r="E10" s="16">
        <v>4778957</v>
      </c>
      <c r="F10" s="16">
        <v>6465900</v>
      </c>
      <c r="G10" s="16">
        <v>3500000</v>
      </c>
      <c r="H10" s="17">
        <v>3500000</v>
      </c>
    </row>
    <row r="11" spans="1:8" ht="24" customHeight="1" thickBot="1">
      <c r="A11" s="18" t="s">
        <v>10</v>
      </c>
      <c r="B11" s="19" t="s">
        <v>11</v>
      </c>
      <c r="C11" s="74">
        <v>212300</v>
      </c>
      <c r="D11" s="20">
        <v>400000</v>
      </c>
      <c r="E11" s="21">
        <v>381613</v>
      </c>
      <c r="F11" s="21">
        <v>700000</v>
      </c>
      <c r="G11" s="21">
        <v>200000</v>
      </c>
      <c r="H11" s="22">
        <v>200000</v>
      </c>
    </row>
    <row r="12" spans="1:8" ht="27.75" customHeight="1">
      <c r="A12" s="10">
        <v>2</v>
      </c>
      <c r="B12" s="11" t="s">
        <v>43</v>
      </c>
      <c r="C12" s="142">
        <f>81008021+177340</f>
        <v>81185361</v>
      </c>
      <c r="D12" s="75">
        <f>80753281+D33</f>
        <v>81153281</v>
      </c>
      <c r="E12" s="76">
        <f>83759879+E33</f>
        <v>84059879</v>
      </c>
      <c r="F12" s="76">
        <f>86455998+F33</f>
        <v>86705998</v>
      </c>
      <c r="G12" s="76">
        <f>91928414+G33</f>
        <v>92078414</v>
      </c>
      <c r="H12" s="77">
        <f>95109080+H33</f>
        <v>95209080</v>
      </c>
    </row>
    <row r="13" spans="1:8" ht="24" customHeight="1">
      <c r="A13" s="13" t="s">
        <v>6</v>
      </c>
      <c r="B13" s="14" t="s">
        <v>12</v>
      </c>
      <c r="C13" s="38">
        <f>51962833+10560</f>
        <v>51973393</v>
      </c>
      <c r="D13" s="15">
        <v>53530964</v>
      </c>
      <c r="E13" s="16">
        <v>54762166</v>
      </c>
      <c r="F13" s="16">
        <v>56021696</v>
      </c>
      <c r="G13" s="16">
        <v>57310195</v>
      </c>
      <c r="H13" s="17">
        <v>58628329</v>
      </c>
    </row>
    <row r="14" spans="1:8" ht="24" customHeight="1">
      <c r="A14" s="13" t="s">
        <v>13</v>
      </c>
      <c r="B14" s="14" t="s">
        <v>14</v>
      </c>
      <c r="C14" s="78">
        <v>5486434</v>
      </c>
      <c r="D14" s="15">
        <v>5740036</v>
      </c>
      <c r="E14" s="16">
        <v>5975378</v>
      </c>
      <c r="F14" s="16">
        <v>6214393</v>
      </c>
      <c r="G14" s="16">
        <v>6425682</v>
      </c>
      <c r="H14" s="17">
        <v>6644155</v>
      </c>
    </row>
    <row r="15" spans="1:8" ht="24" customHeight="1">
      <c r="A15" s="13" t="s">
        <v>8</v>
      </c>
      <c r="B15" s="14" t="s">
        <v>44</v>
      </c>
      <c r="C15" s="79">
        <f>2771163-3</f>
        <v>2771160</v>
      </c>
      <c r="D15" s="15">
        <v>2748721</v>
      </c>
      <c r="E15" s="16">
        <v>2811942</v>
      </c>
      <c r="F15" s="16">
        <v>2876617</v>
      </c>
      <c r="G15" s="16">
        <v>2942779</v>
      </c>
      <c r="H15" s="17">
        <v>3010463</v>
      </c>
    </row>
    <row r="16" spans="1:8" ht="24" customHeight="1">
      <c r="A16" s="13" t="s">
        <v>10</v>
      </c>
      <c r="B16" s="14" t="s">
        <v>15</v>
      </c>
      <c r="C16" s="38">
        <v>0</v>
      </c>
      <c r="D16" s="15">
        <v>0</v>
      </c>
      <c r="E16" s="16">
        <v>0</v>
      </c>
      <c r="F16" s="16">
        <v>0</v>
      </c>
      <c r="G16" s="16">
        <v>0</v>
      </c>
      <c r="H16" s="17">
        <v>0</v>
      </c>
    </row>
    <row r="17" spans="1:8" ht="24" customHeight="1">
      <c r="A17" s="13" t="s">
        <v>16</v>
      </c>
      <c r="B17" s="14" t="s">
        <v>17</v>
      </c>
      <c r="C17" s="38">
        <v>0</v>
      </c>
      <c r="D17" s="15">
        <v>0</v>
      </c>
      <c r="E17" s="16">
        <v>0</v>
      </c>
      <c r="F17" s="16">
        <v>0</v>
      </c>
      <c r="G17" s="16">
        <v>0</v>
      </c>
      <c r="H17" s="17">
        <v>0</v>
      </c>
    </row>
    <row r="18" spans="1:8" ht="24" customHeight="1" thickBot="1">
      <c r="A18" s="18" t="s">
        <v>18</v>
      </c>
      <c r="B18" s="19" t="s">
        <v>45</v>
      </c>
      <c r="C18" s="74">
        <f>3106473+139563</f>
        <v>3246036</v>
      </c>
      <c r="D18" s="20">
        <f>2799179-1286229</f>
        <v>1512950</v>
      </c>
      <c r="E18" s="21">
        <f>2913945-1341245</f>
        <v>1572700</v>
      </c>
      <c r="F18" s="21">
        <f>3030503-2231603</f>
        <v>798900</v>
      </c>
      <c r="G18" s="21">
        <f>3133540-2208640</f>
        <v>924900</v>
      </c>
      <c r="H18" s="22">
        <f>3240080-2299980</f>
        <v>940100</v>
      </c>
    </row>
    <row r="19" spans="1:8" ht="24" customHeight="1" thickBot="1">
      <c r="A19" s="32">
        <v>3</v>
      </c>
      <c r="B19" s="33" t="s">
        <v>46</v>
      </c>
      <c r="C19" s="80">
        <f aca="true" t="shared" si="1" ref="C19:H19">C30-C31-C34</f>
        <v>11489483</v>
      </c>
      <c r="D19" s="81">
        <f t="shared" si="1"/>
        <v>17571287</v>
      </c>
      <c r="E19" s="81">
        <f t="shared" si="1"/>
        <v>8000000</v>
      </c>
      <c r="F19" s="81">
        <f t="shared" si="1"/>
        <v>7500000</v>
      </c>
      <c r="G19" s="81">
        <f t="shared" si="1"/>
        <v>2386737</v>
      </c>
      <c r="H19" s="82">
        <f t="shared" si="1"/>
        <v>3024931</v>
      </c>
    </row>
    <row r="20" spans="1:8" ht="24" customHeight="1">
      <c r="A20" s="10">
        <v>4</v>
      </c>
      <c r="B20" s="11" t="s">
        <v>26</v>
      </c>
      <c r="C20" s="83">
        <f>11489483</f>
        <v>11489483</v>
      </c>
      <c r="D20" s="84">
        <f>17571287</f>
        <v>17571287</v>
      </c>
      <c r="E20" s="85">
        <v>8000000</v>
      </c>
      <c r="F20" s="85">
        <v>7500000</v>
      </c>
      <c r="G20" s="85">
        <v>2386737</v>
      </c>
      <c r="H20" s="86">
        <v>3024931</v>
      </c>
    </row>
    <row r="21" spans="1:8" ht="24" customHeight="1" thickBot="1">
      <c r="A21" s="18" t="s">
        <v>6</v>
      </c>
      <c r="B21" s="19" t="s">
        <v>27</v>
      </c>
      <c r="C21" s="74">
        <f>10547191</f>
        <v>10547191</v>
      </c>
      <c r="D21" s="31">
        <f>16491287-200000</f>
        <v>16291287</v>
      </c>
      <c r="E21" s="21">
        <f>8000000-350000</f>
        <v>7650000</v>
      </c>
      <c r="F21" s="21">
        <v>7500000</v>
      </c>
      <c r="G21" s="21">
        <f>2386737-2386737</f>
        <v>0</v>
      </c>
      <c r="H21" s="22">
        <f>2635184-2635184</f>
        <v>0</v>
      </c>
    </row>
    <row r="22" spans="1:8" s="91" customFormat="1" ht="24" customHeight="1" thickBot="1">
      <c r="A22" s="87">
        <v>5</v>
      </c>
      <c r="B22" s="146" t="s">
        <v>47</v>
      </c>
      <c r="C22" s="88">
        <f aca="true" t="shared" si="2" ref="C22:H22">C20+C12</f>
        <v>92674844</v>
      </c>
      <c r="D22" s="143">
        <f t="shared" si="2"/>
        <v>98724568</v>
      </c>
      <c r="E22" s="89">
        <f t="shared" si="2"/>
        <v>92059879</v>
      </c>
      <c r="F22" s="89">
        <f t="shared" si="2"/>
        <v>94205998</v>
      </c>
      <c r="G22" s="89">
        <f t="shared" si="2"/>
        <v>94465151</v>
      </c>
      <c r="H22" s="90">
        <f t="shared" si="2"/>
        <v>98234011</v>
      </c>
    </row>
    <row r="23" spans="1:8" s="98" customFormat="1" ht="24" customHeight="1" thickBot="1">
      <c r="A23" s="92">
        <v>6</v>
      </c>
      <c r="B23" s="93" t="s">
        <v>48</v>
      </c>
      <c r="C23" s="94">
        <f aca="true" t="shared" si="3" ref="C23:H23">C8-C22</f>
        <v>-4064247</v>
      </c>
      <c r="D23" s="95">
        <f t="shared" si="3"/>
        <v>660163</v>
      </c>
      <c r="E23" s="96">
        <f t="shared" si="3"/>
        <v>-961586</v>
      </c>
      <c r="F23" s="96">
        <f t="shared" si="3"/>
        <v>2118331</v>
      </c>
      <c r="G23" s="96">
        <f t="shared" si="3"/>
        <v>1948465</v>
      </c>
      <c r="H23" s="97">
        <f t="shared" si="3"/>
        <v>1338668</v>
      </c>
    </row>
    <row r="24" spans="1:8" s="12" customFormat="1" ht="24" customHeight="1">
      <c r="A24" s="10">
        <v>7</v>
      </c>
      <c r="B24" s="11" t="s">
        <v>49</v>
      </c>
      <c r="C24" s="99" t="s">
        <v>34</v>
      </c>
      <c r="D24" s="144" t="s">
        <v>34</v>
      </c>
      <c r="E24" s="100" t="s">
        <v>34</v>
      </c>
      <c r="F24" s="100" t="s">
        <v>34</v>
      </c>
      <c r="G24" s="100" t="s">
        <v>34</v>
      </c>
      <c r="H24" s="101" t="s">
        <v>34</v>
      </c>
    </row>
    <row r="25" spans="1:8" ht="24" customHeight="1">
      <c r="A25" s="102">
        <v>8</v>
      </c>
      <c r="B25" s="149" t="s">
        <v>19</v>
      </c>
      <c r="C25" s="38">
        <f>5736218</f>
        <v>5736218</v>
      </c>
      <c r="D25" s="15">
        <f>2000000</f>
        <v>2000000</v>
      </c>
      <c r="E25" s="16">
        <f>3000000</f>
        <v>3000000</v>
      </c>
      <c r="F25" s="16">
        <f>0</f>
        <v>0</v>
      </c>
      <c r="G25" s="16">
        <f>0</f>
        <v>0</v>
      </c>
      <c r="H25" s="17">
        <f>0</f>
        <v>0</v>
      </c>
    </row>
    <row r="26" spans="1:8" ht="27.75" customHeight="1">
      <c r="A26" s="13" t="s">
        <v>6</v>
      </c>
      <c r="B26" s="14" t="s">
        <v>20</v>
      </c>
      <c r="C26" s="38">
        <f>5736218-C32</f>
        <v>4064247</v>
      </c>
      <c r="D26" s="103">
        <v>0</v>
      </c>
      <c r="E26" s="104">
        <f>E25-E32</f>
        <v>961586</v>
      </c>
      <c r="F26" s="104">
        <v>0</v>
      </c>
      <c r="G26" s="104">
        <v>0</v>
      </c>
      <c r="H26" s="105">
        <v>0</v>
      </c>
    </row>
    <row r="27" spans="1:8" ht="24" customHeight="1" thickBot="1">
      <c r="A27" s="55">
        <v>9</v>
      </c>
      <c r="B27" s="56" t="s">
        <v>21</v>
      </c>
      <c r="C27" s="74">
        <v>0</v>
      </c>
      <c r="D27" s="106">
        <v>0</v>
      </c>
      <c r="E27" s="107">
        <v>0</v>
      </c>
      <c r="F27" s="107">
        <v>0</v>
      </c>
      <c r="G27" s="107">
        <v>0</v>
      </c>
      <c r="H27" s="108">
        <v>0</v>
      </c>
    </row>
    <row r="28" spans="1:8" ht="24" customHeight="1" thickBot="1">
      <c r="A28" s="32">
        <v>10</v>
      </c>
      <c r="B28" s="33" t="s">
        <v>28</v>
      </c>
      <c r="C28" s="78">
        <v>0</v>
      </c>
      <c r="D28" s="34">
        <v>0</v>
      </c>
      <c r="E28" s="109">
        <v>0</v>
      </c>
      <c r="F28" s="109">
        <v>0</v>
      </c>
      <c r="G28" s="109">
        <v>0</v>
      </c>
      <c r="H28" s="110">
        <v>0</v>
      </c>
    </row>
    <row r="29" spans="1:8" s="116" customFormat="1" ht="24" customHeight="1" thickBot="1">
      <c r="A29" s="111">
        <v>11</v>
      </c>
      <c r="B29" s="147" t="s">
        <v>50</v>
      </c>
      <c r="C29" s="112">
        <f aca="true" t="shared" si="4" ref="C29:H29">C25+C27+C28</f>
        <v>5736218</v>
      </c>
      <c r="D29" s="113">
        <f t="shared" si="4"/>
        <v>2000000</v>
      </c>
      <c r="E29" s="114">
        <f t="shared" si="4"/>
        <v>3000000</v>
      </c>
      <c r="F29" s="114">
        <f t="shared" si="4"/>
        <v>0</v>
      </c>
      <c r="G29" s="114">
        <f t="shared" si="4"/>
        <v>0</v>
      </c>
      <c r="H29" s="115">
        <f t="shared" si="4"/>
        <v>0</v>
      </c>
    </row>
    <row r="30" spans="1:8" ht="24" customHeight="1">
      <c r="A30" s="117">
        <v>12</v>
      </c>
      <c r="B30" s="23" t="s">
        <v>51</v>
      </c>
      <c r="C30" s="118">
        <f>C8-C12+C33+C25+C27</f>
        <v>13661454</v>
      </c>
      <c r="D30" s="119">
        <f>(D8-(D12-D33))+D25+D27</f>
        <v>20631450</v>
      </c>
      <c r="E30" s="120">
        <f>(E8-(E12-E33))+E25+E27</f>
        <v>10338414</v>
      </c>
      <c r="F30" s="120">
        <f>(F8-(F12-F33))+F25+F27</f>
        <v>9868331</v>
      </c>
      <c r="G30" s="120">
        <f>(G8-(G12-G33))+G25+G27</f>
        <v>4485202</v>
      </c>
      <c r="H30" s="121">
        <f>(H8-(H12-H33))+H25+H27</f>
        <v>4463599</v>
      </c>
    </row>
    <row r="31" spans="1:8" ht="24" customHeight="1">
      <c r="A31" s="28">
        <v>13</v>
      </c>
      <c r="B31" s="27" t="s">
        <v>22</v>
      </c>
      <c r="C31" s="122">
        <f aca="true" t="shared" si="5" ref="C31:H31">C32+C33</f>
        <v>2171971</v>
      </c>
      <c r="D31" s="123">
        <f t="shared" si="5"/>
        <v>3060163</v>
      </c>
      <c r="E31" s="104">
        <f t="shared" si="5"/>
        <v>2338414</v>
      </c>
      <c r="F31" s="104">
        <f t="shared" si="5"/>
        <v>2368331</v>
      </c>
      <c r="G31" s="104">
        <f t="shared" si="5"/>
        <v>2098465</v>
      </c>
      <c r="H31" s="105">
        <f t="shared" si="5"/>
        <v>1438668</v>
      </c>
    </row>
    <row r="32" spans="1:8" ht="24" customHeight="1">
      <c r="A32" s="29" t="s">
        <v>6</v>
      </c>
      <c r="B32" s="14" t="s">
        <v>23</v>
      </c>
      <c r="C32" s="122">
        <v>1671971</v>
      </c>
      <c r="D32" s="123">
        <v>2660163</v>
      </c>
      <c r="E32" s="104">
        <v>2038414</v>
      </c>
      <c r="F32" s="104">
        <v>2118331</v>
      </c>
      <c r="G32" s="104">
        <v>1948465</v>
      </c>
      <c r="H32" s="105">
        <f>1338668</f>
        <v>1338668</v>
      </c>
    </row>
    <row r="33" spans="1:8" ht="24" customHeight="1">
      <c r="A33" s="29" t="s">
        <v>8</v>
      </c>
      <c r="B33" s="14" t="s">
        <v>24</v>
      </c>
      <c r="C33" s="122">
        <v>500000</v>
      </c>
      <c r="D33" s="123">
        <v>400000</v>
      </c>
      <c r="E33" s="104">
        <v>300000</v>
      </c>
      <c r="F33" s="104">
        <v>250000</v>
      </c>
      <c r="G33" s="104">
        <v>150000</v>
      </c>
      <c r="H33" s="105">
        <v>100000</v>
      </c>
    </row>
    <row r="34" spans="1:8" ht="24" customHeight="1" thickBot="1">
      <c r="A34" s="124">
        <v>14</v>
      </c>
      <c r="B34" s="30" t="s">
        <v>25</v>
      </c>
      <c r="C34" s="125">
        <v>0</v>
      </c>
      <c r="D34" s="126">
        <v>0</v>
      </c>
      <c r="E34" s="127">
        <v>0</v>
      </c>
      <c r="F34" s="127">
        <v>0</v>
      </c>
      <c r="G34" s="127">
        <v>0</v>
      </c>
      <c r="H34" s="128">
        <v>0</v>
      </c>
    </row>
    <row r="35" spans="1:8" ht="24" customHeight="1" thickBot="1">
      <c r="A35" s="111">
        <v>15</v>
      </c>
      <c r="B35" s="148" t="s">
        <v>52</v>
      </c>
      <c r="C35" s="112">
        <f aca="true" t="shared" si="6" ref="C35:H35">C32+C34</f>
        <v>1671971</v>
      </c>
      <c r="D35" s="113">
        <f t="shared" si="6"/>
        <v>2660163</v>
      </c>
      <c r="E35" s="114">
        <f t="shared" si="6"/>
        <v>2038414</v>
      </c>
      <c r="F35" s="114">
        <f t="shared" si="6"/>
        <v>2118331</v>
      </c>
      <c r="G35" s="114">
        <f t="shared" si="6"/>
        <v>1948465</v>
      </c>
      <c r="H35" s="115">
        <f t="shared" si="6"/>
        <v>1338668</v>
      </c>
    </row>
    <row r="36" spans="1:8" ht="24" customHeight="1" thickBot="1">
      <c r="A36" s="129">
        <v>16</v>
      </c>
      <c r="B36" s="130" t="s">
        <v>53</v>
      </c>
      <c r="C36" s="131">
        <f aca="true" t="shared" si="7" ref="C36:H36">C19-C20+C28</f>
        <v>0</v>
      </c>
      <c r="D36" s="132">
        <f t="shared" si="7"/>
        <v>0</v>
      </c>
      <c r="E36" s="133">
        <f t="shared" si="7"/>
        <v>0</v>
      </c>
      <c r="F36" s="133">
        <f t="shared" si="7"/>
        <v>0</v>
      </c>
      <c r="G36" s="133">
        <f t="shared" si="7"/>
        <v>0</v>
      </c>
      <c r="H36" s="134">
        <f t="shared" si="7"/>
        <v>0</v>
      </c>
    </row>
    <row r="37" spans="1:8" ht="24" customHeight="1" thickBot="1">
      <c r="A37" s="150"/>
      <c r="B37" s="151"/>
      <c r="C37" s="151"/>
      <c r="D37" s="151"/>
      <c r="E37" s="151"/>
      <c r="F37" s="151"/>
      <c r="G37" s="151"/>
      <c r="H37" s="151"/>
    </row>
    <row r="38" spans="1:8" s="12" customFormat="1" ht="24" customHeight="1">
      <c r="A38" s="35">
        <v>17</v>
      </c>
      <c r="B38" s="11" t="s">
        <v>29</v>
      </c>
      <c r="C38" s="36">
        <v>11776012</v>
      </c>
      <c r="D38" s="37">
        <v>10104041</v>
      </c>
      <c r="E38" s="24">
        <v>7443879</v>
      </c>
      <c r="F38" s="24">
        <v>5405464</v>
      </c>
      <c r="G38" s="24">
        <v>3287133</v>
      </c>
      <c r="H38" s="25">
        <v>1338668</v>
      </c>
    </row>
    <row r="39" spans="1:8" ht="24" customHeight="1">
      <c r="A39" s="13" t="s">
        <v>6</v>
      </c>
      <c r="B39" s="14" t="s">
        <v>30</v>
      </c>
      <c r="C39" s="38">
        <v>6216004</v>
      </c>
      <c r="D39" s="39">
        <v>0</v>
      </c>
      <c r="E39" s="16">
        <v>0</v>
      </c>
      <c r="F39" s="16">
        <v>0</v>
      </c>
      <c r="G39" s="16">
        <v>0</v>
      </c>
      <c r="H39" s="17">
        <v>0</v>
      </c>
    </row>
    <row r="40" spans="1:8" ht="24" customHeight="1">
      <c r="A40" s="13" t="s">
        <v>8</v>
      </c>
      <c r="B40" s="14" t="s">
        <v>31</v>
      </c>
      <c r="C40" s="38">
        <v>0</v>
      </c>
      <c r="D40" s="39">
        <v>0</v>
      </c>
      <c r="E40" s="16">
        <v>0</v>
      </c>
      <c r="F40" s="16">
        <v>0</v>
      </c>
      <c r="G40" s="16">
        <v>0</v>
      </c>
      <c r="H40" s="17">
        <v>0</v>
      </c>
    </row>
    <row r="41" spans="1:8" ht="24.75" customHeight="1">
      <c r="A41" s="26">
        <v>18</v>
      </c>
      <c r="B41" s="27" t="s">
        <v>32</v>
      </c>
      <c r="C41" s="40" t="s">
        <v>33</v>
      </c>
      <c r="D41" s="41" t="s">
        <v>33</v>
      </c>
      <c r="E41" s="42" t="s">
        <v>33</v>
      </c>
      <c r="F41" s="43">
        <v>0</v>
      </c>
      <c r="G41" s="43">
        <v>0</v>
      </c>
      <c r="H41" s="44">
        <v>0</v>
      </c>
    </row>
    <row r="42" spans="1:8" ht="24" customHeight="1">
      <c r="A42" s="26">
        <v>19</v>
      </c>
      <c r="B42" s="27" t="s">
        <v>54</v>
      </c>
      <c r="C42" s="45" t="s">
        <v>34</v>
      </c>
      <c r="D42" s="46" t="s">
        <v>34</v>
      </c>
      <c r="E42" s="47" t="s">
        <v>34</v>
      </c>
      <c r="F42" s="48">
        <f>'[1]Arkusz2'!J10</f>
        <v>0.0245870490309878</v>
      </c>
      <c r="G42" s="48">
        <f>'[1]Arkusz2'!K10</f>
        <v>0.021765234902091007</v>
      </c>
      <c r="H42" s="48">
        <f>'[1]Arkusz2'!L10</f>
        <v>0.014448421137689788</v>
      </c>
    </row>
    <row r="43" spans="1:8" ht="24" customHeight="1">
      <c r="A43" s="26" t="s">
        <v>6</v>
      </c>
      <c r="B43" s="27" t="s">
        <v>55</v>
      </c>
      <c r="C43" s="45" t="s">
        <v>34</v>
      </c>
      <c r="D43" s="46" t="s">
        <v>34</v>
      </c>
      <c r="E43" s="47" t="s">
        <v>34</v>
      </c>
      <c r="F43" s="48">
        <f>'[1]Arkusz2'!J12</f>
        <v>0.01305737103057517</v>
      </c>
      <c r="G43" s="48">
        <f>'[1]Arkusz2'!K12</f>
        <v>0.03559986346189457</v>
      </c>
      <c r="H43" s="48">
        <f>'[1]Arkusz2'!L12</f>
        <v>0.026574299093113107</v>
      </c>
    </row>
    <row r="44" spans="1:8" ht="24.75" customHeight="1">
      <c r="A44" s="26">
        <v>20</v>
      </c>
      <c r="B44" s="49" t="s">
        <v>56</v>
      </c>
      <c r="C44" s="50" t="s">
        <v>34</v>
      </c>
      <c r="D44" s="51" t="s">
        <v>34</v>
      </c>
      <c r="E44" s="48" t="s">
        <v>34</v>
      </c>
      <c r="F44" s="48" t="s">
        <v>35</v>
      </c>
      <c r="G44" s="48" t="s">
        <v>36</v>
      </c>
      <c r="H44" s="52" t="s">
        <v>37</v>
      </c>
    </row>
    <row r="45" spans="1:8" ht="24" customHeight="1">
      <c r="A45" s="26">
        <v>21</v>
      </c>
      <c r="B45" s="27" t="s">
        <v>38</v>
      </c>
      <c r="C45" s="50">
        <f>C31/C8</f>
        <v>0.024511413685656583</v>
      </c>
      <c r="D45" s="51">
        <f>D31/D8</f>
        <v>0.03079107795743795</v>
      </c>
      <c r="E45" s="48">
        <f>E31/E8</f>
        <v>0.02566913081455873</v>
      </c>
      <c r="F45" s="53" t="s">
        <v>34</v>
      </c>
      <c r="G45" s="53" t="s">
        <v>34</v>
      </c>
      <c r="H45" s="54" t="s">
        <v>34</v>
      </c>
    </row>
    <row r="46" spans="1:8" ht="24" customHeight="1" thickBot="1">
      <c r="A46" s="55">
        <v>22</v>
      </c>
      <c r="B46" s="56" t="s">
        <v>57</v>
      </c>
      <c r="C46" s="57">
        <f>(C38-C39)/C8</f>
        <v>0.06274653583476027</v>
      </c>
      <c r="D46" s="58">
        <f>(D38-D39)/D8</f>
        <v>0.10166592894435665</v>
      </c>
      <c r="E46" s="59">
        <f>(E38-E39)/E8</f>
        <v>0.08171260684324788</v>
      </c>
      <c r="F46" s="60" t="s">
        <v>34</v>
      </c>
      <c r="G46" s="60" t="s">
        <v>34</v>
      </c>
      <c r="H46" s="61" t="s">
        <v>34</v>
      </c>
    </row>
    <row r="47" spans="1:8" ht="24" customHeight="1" thickBot="1">
      <c r="A47" s="150"/>
      <c r="B47" s="151"/>
      <c r="C47" s="151"/>
      <c r="D47" s="151"/>
      <c r="E47" s="151"/>
      <c r="F47" s="151"/>
      <c r="G47" s="151"/>
      <c r="H47" s="151"/>
    </row>
    <row r="48" spans="1:5" ht="20.25" customHeight="1" thickBot="1">
      <c r="A48" s="7" t="s">
        <v>3</v>
      </c>
      <c r="B48" s="62" t="s">
        <v>4</v>
      </c>
      <c r="C48" s="62">
        <v>2011</v>
      </c>
      <c r="D48" s="62">
        <v>2012</v>
      </c>
      <c r="E48" s="62">
        <v>2013</v>
      </c>
    </row>
    <row r="49" spans="1:5" ht="27" customHeight="1">
      <c r="A49" s="135">
        <v>1</v>
      </c>
      <c r="B49" s="63" t="s">
        <v>39</v>
      </c>
      <c r="C49" s="136">
        <f>'[1]Arkusz2'!G11</f>
        <v>-0.027633105778533465</v>
      </c>
      <c r="D49" s="136">
        <f>'[1]Arkusz2'!H11</f>
        <v>0.03781378650609821</v>
      </c>
      <c r="E49" s="136">
        <f>'[1]Arkusz2'!I11</f>
        <v>0.028991432364160765</v>
      </c>
    </row>
    <row r="50" spans="1:5" ht="20.25" customHeight="1">
      <c r="A50" s="137">
        <v>2</v>
      </c>
      <c r="B50" s="64" t="s">
        <v>40</v>
      </c>
      <c r="C50" s="138">
        <f>'[1]Arkusz2'!G12</f>
        <v>0.09088745309693787</v>
      </c>
      <c r="D50" s="138">
        <f>'[1]Arkusz2'!H12</f>
        <v>0.05363976694663602</v>
      </c>
      <c r="E50" s="138">
        <f>'[1]Arkusz2'!I12</f>
        <v>0.04608121996834127</v>
      </c>
    </row>
    <row r="51" spans="1:5" ht="20.25" customHeight="1">
      <c r="A51" s="139">
        <v>3</v>
      </c>
      <c r="B51" s="64" t="s">
        <v>41</v>
      </c>
      <c r="C51" s="138">
        <f>'[1]Arkusz2'!G10</f>
        <v>0.024511413685656583</v>
      </c>
      <c r="D51" s="138">
        <f>'[1]Arkusz2'!H10</f>
        <v>0.03079107795743795</v>
      </c>
      <c r="E51" s="138">
        <f>'[1]Arkusz2'!I10</f>
        <v>0.02566913081455873</v>
      </c>
    </row>
    <row r="52" spans="1:5" ht="20.25" customHeight="1" thickBot="1">
      <c r="A52" s="140">
        <v>4</v>
      </c>
      <c r="B52" s="65" t="s">
        <v>42</v>
      </c>
      <c r="C52" s="141" t="b">
        <f>C51&lt;=C50</f>
        <v>1</v>
      </c>
      <c r="D52" s="141" t="b">
        <f>D51&lt;=D50</f>
        <v>1</v>
      </c>
      <c r="E52" s="141" t="b">
        <f>E51&lt;=E50</f>
        <v>1</v>
      </c>
    </row>
    <row r="53" spans="3:4" ht="20.25" customHeight="1">
      <c r="C53" s="66"/>
      <c r="D53" s="66"/>
    </row>
    <row r="54" spans="2:5" ht="24" customHeight="1">
      <c r="B54" s="67"/>
      <c r="C54" s="67"/>
      <c r="D54" s="67"/>
      <c r="E54" s="67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mergeCells count="3">
    <mergeCell ref="A47:H47"/>
    <mergeCell ref="A5:H5"/>
    <mergeCell ref="A37:H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2011-04-22T05:42:18Z</cp:lastPrinted>
  <dcterms:created xsi:type="dcterms:W3CDTF">1997-02-26T13:46:56Z</dcterms:created>
  <dcterms:modified xsi:type="dcterms:W3CDTF">2011-05-27T07:09:41Z</dcterms:modified>
  <cp:category/>
  <cp:version/>
  <cp:contentType/>
  <cp:contentStatus/>
</cp:coreProperties>
</file>