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Arkusz1!$A$1:$L$144</definedName>
    <definedName name="_xlnm.Print_Titles" localSheetId="0">Arkusz1!$7:$9</definedName>
  </definedNames>
  <calcPr calcId="145621"/>
</workbook>
</file>

<file path=xl/calcChain.xml><?xml version="1.0" encoding="utf-8"?>
<calcChain xmlns="http://schemas.openxmlformats.org/spreadsheetml/2006/main">
  <c r="L144" i="1" l="1"/>
  <c r="H144" i="1"/>
  <c r="G144" i="1"/>
  <c r="F144" i="1"/>
  <c r="L143" i="1"/>
  <c r="L141" i="1"/>
  <c r="H141" i="1"/>
  <c r="G141" i="1"/>
  <c r="F141" i="1"/>
  <c r="L140" i="1"/>
  <c r="L139" i="1"/>
  <c r="L137" i="1"/>
  <c r="F137" i="1"/>
  <c r="L136" i="1"/>
  <c r="G136" i="1"/>
  <c r="F136" i="1"/>
  <c r="L135" i="1"/>
  <c r="L133" i="1"/>
  <c r="G133" i="1"/>
  <c r="F133" i="1"/>
  <c r="L132" i="1"/>
  <c r="G132" i="1"/>
  <c r="F132" i="1"/>
  <c r="L131" i="1"/>
  <c r="L129" i="1"/>
  <c r="G129" i="1"/>
  <c r="F129" i="1"/>
  <c r="L128" i="1"/>
  <c r="L127" i="1"/>
  <c r="F127" i="1"/>
  <c r="L126" i="1"/>
  <c r="F126" i="1"/>
  <c r="L125" i="1"/>
  <c r="L124" i="1"/>
  <c r="K124" i="1"/>
  <c r="J124" i="1"/>
  <c r="I124" i="1"/>
  <c r="H124" i="1"/>
  <c r="F124" i="1"/>
  <c r="L123" i="1"/>
  <c r="K123" i="1"/>
  <c r="J123" i="1"/>
  <c r="I123" i="1"/>
  <c r="H123" i="1"/>
  <c r="F123" i="1"/>
  <c r="L122" i="1"/>
  <c r="L121" i="1"/>
  <c r="J121" i="1"/>
  <c r="I121" i="1"/>
  <c r="H121" i="1"/>
  <c r="F121" i="1"/>
  <c r="L120" i="1"/>
  <c r="J120" i="1"/>
  <c r="I120" i="1"/>
  <c r="H120" i="1"/>
  <c r="F120" i="1"/>
  <c r="L119" i="1"/>
  <c r="L118" i="1"/>
  <c r="G118" i="1"/>
  <c r="F118" i="1"/>
  <c r="L117" i="1"/>
  <c r="G117" i="1"/>
  <c r="F117" i="1"/>
  <c r="L116" i="1"/>
  <c r="G116" i="1"/>
  <c r="F116" i="1"/>
  <c r="L115" i="1"/>
  <c r="L113" i="1"/>
  <c r="G113" i="1"/>
  <c r="F113" i="1"/>
  <c r="L112" i="1"/>
  <c r="H112" i="1"/>
  <c r="G112" i="1"/>
  <c r="F112" i="1"/>
  <c r="L111" i="1"/>
  <c r="L109" i="1"/>
  <c r="H109" i="1"/>
  <c r="G109" i="1"/>
  <c r="F109" i="1"/>
  <c r="L108" i="1"/>
  <c r="F108" i="1"/>
  <c r="L107" i="1"/>
  <c r="L105" i="1"/>
  <c r="F105" i="1"/>
  <c r="L104" i="1"/>
  <c r="F104" i="1"/>
  <c r="L103" i="1"/>
  <c r="L101" i="1"/>
  <c r="F101" i="1"/>
  <c r="L100" i="1"/>
  <c r="I100" i="1"/>
  <c r="F100" i="1"/>
  <c r="L99" i="1"/>
  <c r="L97" i="1"/>
  <c r="I97" i="1"/>
  <c r="F97" i="1"/>
  <c r="L96" i="1"/>
  <c r="L95" i="1"/>
  <c r="K95" i="1"/>
  <c r="J95" i="1"/>
  <c r="I95" i="1"/>
  <c r="H95" i="1"/>
  <c r="G95" i="1"/>
  <c r="F95" i="1"/>
  <c r="L94" i="1"/>
  <c r="K94" i="1"/>
  <c r="J94" i="1"/>
  <c r="I94" i="1"/>
  <c r="H94" i="1"/>
  <c r="G94" i="1"/>
  <c r="F94" i="1"/>
  <c r="L93" i="1"/>
  <c r="K93" i="1"/>
  <c r="J93" i="1"/>
  <c r="I93" i="1"/>
  <c r="H93" i="1"/>
  <c r="G93" i="1"/>
  <c r="F93" i="1"/>
  <c r="L92" i="1"/>
  <c r="K92" i="1"/>
  <c r="J92" i="1"/>
  <c r="I92" i="1"/>
  <c r="H92" i="1"/>
  <c r="G92" i="1"/>
  <c r="F92" i="1"/>
  <c r="L91" i="1"/>
  <c r="K91" i="1"/>
  <c r="J91" i="1"/>
  <c r="I91" i="1"/>
  <c r="H91" i="1"/>
  <c r="G91" i="1"/>
  <c r="F91" i="1"/>
  <c r="L90" i="1"/>
  <c r="L89" i="1"/>
  <c r="G89" i="1"/>
  <c r="L87" i="1"/>
  <c r="G87" i="1"/>
  <c r="L86" i="1"/>
  <c r="L85" i="1"/>
  <c r="L83" i="1"/>
  <c r="L82" i="1"/>
  <c r="L81" i="1"/>
  <c r="H81" i="1"/>
  <c r="G81" i="1"/>
  <c r="F81" i="1"/>
  <c r="L79" i="1"/>
  <c r="H79" i="1"/>
  <c r="G79" i="1"/>
  <c r="F79" i="1"/>
  <c r="L78" i="1"/>
  <c r="L77" i="1"/>
  <c r="I77" i="1"/>
  <c r="H77" i="1"/>
  <c r="G77" i="1"/>
  <c r="F77" i="1"/>
  <c r="L75" i="1"/>
  <c r="I75" i="1"/>
  <c r="H75" i="1"/>
  <c r="G75" i="1"/>
  <c r="F75" i="1"/>
  <c r="L74" i="1"/>
  <c r="L73" i="1"/>
  <c r="G73" i="1"/>
  <c r="F73" i="1"/>
  <c r="L71" i="1"/>
  <c r="G71" i="1"/>
  <c r="F71" i="1"/>
  <c r="L70" i="1"/>
  <c r="L69" i="1"/>
  <c r="H69" i="1"/>
  <c r="G69" i="1"/>
  <c r="F69" i="1"/>
  <c r="L67" i="1"/>
  <c r="H67" i="1"/>
  <c r="G67" i="1"/>
  <c r="F67" i="1"/>
  <c r="L66" i="1"/>
  <c r="L65" i="1"/>
  <c r="F65" i="1"/>
  <c r="L63" i="1"/>
  <c r="F63" i="1"/>
  <c r="L62" i="1"/>
  <c r="L61" i="1"/>
  <c r="L59" i="1"/>
  <c r="L58" i="1"/>
  <c r="F58" i="1"/>
  <c r="L57" i="1"/>
  <c r="G57" i="1"/>
  <c r="F57" i="1"/>
  <c r="L56" i="1"/>
  <c r="F56" i="1"/>
  <c r="L55" i="1"/>
  <c r="G55" i="1"/>
  <c r="F55" i="1"/>
  <c r="L54" i="1"/>
  <c r="F54" i="1"/>
  <c r="L53" i="1"/>
  <c r="G53" i="1"/>
  <c r="F53" i="1"/>
  <c r="L51" i="1"/>
  <c r="G51" i="1"/>
  <c r="F51" i="1"/>
  <c r="L50" i="1"/>
  <c r="L49" i="1"/>
  <c r="G49" i="1"/>
  <c r="F49" i="1"/>
  <c r="L48" i="1"/>
  <c r="L47" i="1"/>
  <c r="G47" i="1"/>
  <c r="F47" i="1"/>
  <c r="L46" i="1"/>
  <c r="L45" i="1"/>
  <c r="G45" i="1"/>
  <c r="F45" i="1"/>
  <c r="L43" i="1"/>
  <c r="G43" i="1"/>
  <c r="F43" i="1"/>
  <c r="L42" i="1"/>
  <c r="L41" i="1"/>
  <c r="L40" i="1"/>
  <c r="L39" i="1"/>
  <c r="L38" i="1"/>
  <c r="L37" i="1"/>
  <c r="G37" i="1"/>
  <c r="F37" i="1"/>
  <c r="L35" i="1"/>
  <c r="G35" i="1"/>
  <c r="F35" i="1"/>
  <c r="L34" i="1"/>
  <c r="L33" i="1"/>
  <c r="F33" i="1"/>
  <c r="L31" i="1"/>
  <c r="F31" i="1"/>
  <c r="L30" i="1"/>
  <c r="G30" i="1"/>
  <c r="F30" i="1"/>
  <c r="L29" i="1"/>
  <c r="G29" i="1"/>
  <c r="F29" i="1"/>
  <c r="L27" i="1"/>
  <c r="G27" i="1"/>
  <c r="F27" i="1"/>
  <c r="L26" i="1"/>
  <c r="F26" i="1"/>
  <c r="L25" i="1"/>
  <c r="F25" i="1"/>
  <c r="L23" i="1"/>
  <c r="F23" i="1"/>
  <c r="L22" i="1"/>
  <c r="G22" i="1"/>
  <c r="F22" i="1"/>
  <c r="L21" i="1"/>
  <c r="L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<sst xmlns="http://schemas.openxmlformats.org/spreadsheetml/2006/main" count="241" uniqueCount="125">
  <si>
    <t>- wydatki majątkowe</t>
  </si>
  <si>
    <t>- wydatki bieżące</t>
  </si>
  <si>
    <t>Zmniejszenie rocznego obliczeniowego zużycia energii do ogrzewania budynków</t>
  </si>
  <si>
    <t>Starostwo Powiatowe                                      w Brzegu</t>
  </si>
  <si>
    <t>851/85111</t>
  </si>
  <si>
    <t>2011-2013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</si>
  <si>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budynku Zakładu Opieki Leczniczej w Brzegu ul. Mossora 1" </t>
    </r>
  </si>
  <si>
    <t>801/80130</t>
  </si>
  <si>
    <t>2007-2013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</si>
  <si>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obiektu Zespołu Szkół Zawodowych nr 1 w Brzegu" </t>
    </r>
  </si>
  <si>
    <t xml:space="preserve">- wydatki majątkowe </t>
  </si>
  <si>
    <t>Likwidacja lokalnych kotłowni</t>
  </si>
  <si>
    <t>Zespól Szkól Rolniczych  CKP                             w  Grodkowie</t>
  </si>
  <si>
    <t>2011-2012</t>
  </si>
  <si>
    <r>
      <t xml:space="preserve">Zadanie pn. </t>
    </r>
    <r>
      <rPr>
        <b/>
        <i/>
        <sz val="13"/>
        <rFont val="Arial"/>
        <family val="2"/>
        <charset val="238"/>
      </rPr>
      <t>"Budowa sieci i przyłączy do ECO w ZSR CKP Grodków"</t>
    </r>
  </si>
  <si>
    <t>Zespół Szkół Specjalnych                                          w Brzegu</t>
  </si>
  <si>
    <t>801/80102</t>
  </si>
  <si>
    <t>2011-2014</t>
  </si>
  <si>
    <r>
      <t>Zadanie pn.</t>
    </r>
    <r>
      <rPr>
        <b/>
        <i/>
        <sz val="13"/>
        <rFont val="Arial"/>
        <family val="2"/>
        <charset val="238"/>
      </rPr>
      <t xml:space="preserve"> "Termomodernizacja budynku Zespołu Szkół Specjalnych w Brzegu ul. Mossora 4"</t>
    </r>
  </si>
  <si>
    <t>Starostwo Powiatowe                                          w Brzegu</t>
  </si>
  <si>
    <t>710/71013</t>
  </si>
  <si>
    <t>2015-2016</t>
  </si>
  <si>
    <r>
      <t>Zadanie pn.</t>
    </r>
    <r>
      <rPr>
        <b/>
        <i/>
        <sz val="13"/>
        <rFont val="Arial"/>
        <family val="2"/>
        <charset val="238"/>
      </rPr>
      <t xml:space="preserve"> "Modernizacja geodezyjnej osnowy szczegółowej poziomej i wysokościowej"</t>
    </r>
  </si>
  <si>
    <t>Starostwo Powiatowe                  w Brzegu</t>
  </si>
  <si>
    <t>2013-2016</t>
  </si>
  <si>
    <r>
      <t>Zadanie pn.</t>
    </r>
    <r>
      <rPr>
        <b/>
        <i/>
        <sz val="13"/>
        <rFont val="Arial"/>
        <family val="2"/>
        <charset val="238"/>
      </rPr>
      <t xml:space="preserve"> "Elektroniczna archiwizacja materiałów powiatowego zasobu geodezyjnego i kartograficznego - zasobu bazowego i użytkowego"</t>
    </r>
  </si>
  <si>
    <t>2013-2015</t>
  </si>
  <si>
    <r>
      <t>Zadanie pn.</t>
    </r>
    <r>
      <rPr>
        <b/>
        <i/>
        <sz val="13"/>
        <rFont val="Arial"/>
        <family val="2"/>
        <charset val="238"/>
      </rPr>
      <t xml:space="preserve"> "Przekształcenie mapy zasadniczej do postaci cyfrowej i utworzenie baz danych"</t>
    </r>
  </si>
  <si>
    <t>Starostwo Powiatowe       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</si>
  <si>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Grodków - obszar wiejski"</t>
    </r>
  </si>
  <si>
    <t>- wydatki majątkowe: "Przebudowa chodnika wraz z odwodnieniem w ciągu drogi powiatowej nr 1506 O w m. Tarnów Grodkowski"</t>
  </si>
  <si>
    <t>Poprawa bezpieczeństwa ruchu pieszych</t>
  </si>
  <si>
    <t xml:space="preserve">Zarząd Dróg Powiatowych                                  w Brzegu </t>
  </si>
  <si>
    <t>600/60014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</si>
  <si>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wraz z odwodnieniem przy drogach powiatowych na terenie miasta i gminy Grodków"</t>
    </r>
  </si>
  <si>
    <t xml:space="preserve">Zarząd Dróg Powiatowych   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</si>
  <si>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na terenie Gminy Lubsza"                                                                  w zakresie budowy chodnika Myśliborzyce - Błota</t>
    </r>
  </si>
  <si>
    <t>Powstrzymywanie degradacji obiektu poprzez poprawę stanu technicznego</t>
  </si>
  <si>
    <t xml:space="preserve">Zarząd Dróg Powiatowych                  w Brzegu </t>
  </si>
  <si>
    <t>2011-2015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</si>
  <si>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"Odbudowa mostu w ciągu drogi powiatowej nr 1507 O na rzece Nysa Kłodzka w miejscowości Głębocko"</t>
    </r>
  </si>
  <si>
    <t>Poprawa bezpieczeństwa pieszych, ruchu drogowego i komfortu jazdy</t>
  </si>
  <si>
    <t>Zarząd Dróg Powiatowych                    w Brzegu</t>
  </si>
  <si>
    <t>2010-2014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</si>
  <si>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1518 O Wójtowice - Jaszów"</t>
    </r>
  </si>
  <si>
    <t xml:space="preserve">Zarząd Dróg Powiatowych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</si>
  <si>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1174 O i 1175 O Łukowice Brzeskie - Brzeg"</t>
    </r>
  </si>
  <si>
    <t>Starostwo Powiatowe                                                       w Brzegu</t>
  </si>
  <si>
    <t>020/02002</t>
  </si>
  <si>
    <t>2011-2016</t>
  </si>
  <si>
    <r>
      <t xml:space="preserve">Zadanie pn. </t>
    </r>
    <r>
      <rPr>
        <b/>
        <i/>
        <sz val="13"/>
        <rFont val="Arial"/>
        <family val="2"/>
        <charset val="238"/>
      </rPr>
      <t>"Wypłata ekwiwalentów za zalesienie gruntów"</t>
    </r>
  </si>
  <si>
    <t>- wydatki majątkowe ogółem</t>
  </si>
  <si>
    <t>- wydatki bieżące ogółem</t>
  </si>
  <si>
    <t>programy, projekty lub zadania pozostałe (razem)</t>
  </si>
  <si>
    <t>b)</t>
  </si>
  <si>
    <t>Podniesienie zdolności do stałego zatrudnienia 20 kobiet: z grupy 50+ i długotrwale bezrobotnych matek samotnie wychowujących dzieci do lat 6</t>
  </si>
  <si>
    <t>Powiatowy Urząd Pracy w Brzegu</t>
  </si>
  <si>
    <t>853/85395</t>
  </si>
  <si>
    <t>2012-2013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</si>
  <si>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"Kobiety górą 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</si>
  <si>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Wzrost przedsiębiorczości w woj. opolskim oraz podniesienie aktywności zawodowej mieszkańców woj. opolskiego</t>
  </si>
  <si>
    <t>2012-2014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</si>
  <si>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"PO Klucz do biznesu2!"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</si>
  <si>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Podniesienie zdolności do stałego zatrudnienia u 20, w tym 10 kobiet, osób niepełnosprawnych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</si>
  <si>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"Stała praca"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</si>
  <si>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Wzmocnienie i rozwój Powiatowego Urzędu Pracy w Brzegu poprzez zatrudnienie dodatkowych pośredników pracy, doradców zawodowych oraz szkolenie pracowników kluczowych</t>
  </si>
  <si>
    <r>
      <t>Program:  PO KL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"Profesjonalny urząd 4"</t>
    </r>
  </si>
  <si>
    <t>Zwiekszenie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</si>
  <si>
    <r>
      <t>Program: LEONARDO DA VINCI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"Hiszpańskie metody pracy"</t>
    </r>
  </si>
  <si>
    <t>Ograniczenie zjawiska wykluczenia społecznego osób niepełnosprawnych o 20 osób i zmniejszenie poziomu bezrobocia osób niepełnosprawnych w powiecie brzeskim o 12 osób</t>
  </si>
  <si>
    <t>Powiatowe Centrum Pomocy Rodzinie                   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</si>
  <si>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"Dajmy Sobie Szansę"</t>
    </r>
  </si>
  <si>
    <t>Aktywna integracja zawodowa, społeczna, edukacyjna i zdrowotna osób niepełnosprawnych i usamodzielnianych wychowanków placówek opiekuńczo wychowawczych oraz rodzin zastępczych</t>
  </si>
  <si>
    <t>2008-2013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</si>
  <si>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"Aktywizacja zawodowa i społeczna wychowanków placówek opiekuńczo-wychowawczych i osób niepełnosprawnych"</t>
    </r>
  </si>
  <si>
    <t>Podniesienie atrakcyjności i jakości szkolnictwa zawodowego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</si>
  <si>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"Profesjonalni w zawodzie" </t>
    </r>
  </si>
  <si>
    <t>801/80120</t>
  </si>
  <si>
    <t>- wydatki majątkowe razem</t>
  </si>
  <si>
    <t>- wydatki bieżące razem</t>
  </si>
  <si>
    <t>Budowa i rozwój portalu e-Szkoła oraz e-usług dla mieszkańców</t>
  </si>
  <si>
    <t>Starostwo Powiatowe                w Brzegu</t>
  </si>
  <si>
    <t>2010-2012</t>
  </si>
  <si>
    <r>
      <t>Program: RPO WO 2007-2013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"Opolska e-Szkoła, szkołą ku przyszłości" </t>
    </r>
  </si>
  <si>
    <t>801/80111</t>
  </si>
  <si>
    <t>Wyrównywanie szans edukacyjnych uczniów z grup o utrudnionym dostępie do edukacji oraz zmniejszenie różnic w jakości usług edukacyjnych</t>
  </si>
  <si>
    <t>Starostwo Powiatowe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</si>
  <si>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"Aktywnie w przyszłość" </t>
    </r>
  </si>
  <si>
    <t>801/80195</t>
  </si>
  <si>
    <t>750/75095</t>
  </si>
  <si>
    <t>Podniesienie wiedzy i kwalifikacji nauczycieli i kadry administracyjnej oświaty podległej organowi prowadzącemu jakim jest Powiat Brzeski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</si>
  <si>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"Wysokie kwalifikacje nauczycieli inwestycją w lepszą przyszłość młodzieży" </t>
    </r>
  </si>
  <si>
    <t>Zapewnienie optymalnej jakości wykonywania zadań publicznych jednostek samorzadu terytorialnego poprzez usprawnienie zarządzania  procesami ich realizacji przez urzędy projektodawców</t>
  </si>
  <si>
    <t>Starostwo Powiatowe                 w Brzegu</t>
  </si>
  <si>
    <t>2009-2012</t>
  </si>
  <si>
    <r>
      <t>Program: PO KL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"Sprawny Samorząd. Wdrażanie usprawnień w zarządzaniu jednostką samorządu terytorialnego w 10 urzędach gmin i 2 starostwach powiatowych z terenu województwa opolskiego i śląskiego"</t>
    </r>
  </si>
  <si>
    <t>Stworzenie elektronicznego obiegu dokumentów w Starostwie Powiatowym w Brzegu</t>
  </si>
  <si>
    <t>750/75020</t>
  </si>
  <si>
    <t>2007-2012</t>
  </si>
  <si>
    <r>
      <t>Program: RPO   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"E-Urząd - elektroniczna platforma usług dla mieszkańców Powiatu Brzeskiego"</t>
    </r>
  </si>
  <si>
    <t>Szczegółowe, wyczerpujące, nieodpłatne udzielanie informacji na temat możliwości uzyskania wsparcia ze środków Unii Europejskiej</t>
  </si>
  <si>
    <t>750/75001</t>
  </si>
  <si>
    <t>2009-2015</t>
  </si>
  <si>
    <r>
      <t>Program: Pomoc techniczna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"Funkcjonowanie sieci Punktów Informacyjnych o Funduszach Europejskich"</t>
    </r>
  </si>
  <si>
    <t>Nadanie nowych funkcji społecznych i gospodarczych obiektowi podlegającemu rewitalizacji w tym poprawa dostępu i jakości usług turystyczno - hotelarskich</t>
  </si>
  <si>
    <t>Zarząd Dróg Powiatowych                  w Brzegu</t>
  </si>
  <si>
    <r>
      <t>Program: RPO WO 2007-20013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"Rewitalizacja budynku byłego internatu Zespołu Szkół Ekonomicznych przy ul. Wyszyńskiego 23 w Brzegu na funkcje turystyczne"</t>
    </r>
  </si>
  <si>
    <t>programy, projekty lub zadania związane z programami realizowanymi z udziałem środków, o których mowa w art. 5 ust. 1 pkt 2 i 3 (razem)</t>
  </si>
  <si>
    <t>a)</t>
  </si>
  <si>
    <t>programy, projekty lub zadania (razem)</t>
  </si>
  <si>
    <t>1)</t>
  </si>
  <si>
    <t>Przedsięwzięcia ogółem</t>
  </si>
  <si>
    <t xml:space="preserve">Limit zobowiązań </t>
  </si>
  <si>
    <t>Nakłady w poszczególnych latach / Limit zobowiązań</t>
  </si>
  <si>
    <t>Łączne nakłady finansowe</t>
  </si>
  <si>
    <t>Jednostka organizacyjna odpowiedzialna za realizację lub koordynująca wykonywanie przedsięwzięcia</t>
  </si>
  <si>
    <t>Dział/ Rozdział</t>
  </si>
  <si>
    <t>Okres realizacji</t>
  </si>
  <si>
    <t>Nazwa i cel przedsięwzięcia</t>
  </si>
  <si>
    <t>Lp.</t>
  </si>
  <si>
    <t>Wykaz przedsięwzięć do WPF na lata 2012 - 2016</t>
  </si>
  <si>
    <t>Rady Powiatu Brzeskiego</t>
  </si>
  <si>
    <t>Załącznik nr 2</t>
  </si>
  <si>
    <t>do uchwały nr XIX/133/12</t>
  </si>
  <si>
    <t>z dnia 26 kwietnia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</si>
</sst>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color indexed="10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i/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b/>
      <sz val="13"/>
      <color theme="1"/>
      <name val="Arial"/>
      <family val="2"/>
      <charset val="238"/>
    </font>
    <font>
      <i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 style="dashDotDot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2" borderId="0" xfId="0" applyFont="1" applyFill="1"/>
    <xf numFmtId="0" fontId="2" fillId="0" borderId="0" xfId="0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0" xfId="0" applyFont="1"/>
    <xf numFmtId="3" fontId="3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3" fillId="3" borderId="23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49" fontId="4" fillId="0" borderId="39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4" borderId="32" xfId="0" applyNumberFormat="1" applyFont="1" applyFill="1" applyBorder="1" applyAlignment="1">
      <alignment horizontal="right" vertical="center"/>
    </xf>
    <xf numFmtId="3" fontId="3" fillId="4" borderId="16" xfId="0" applyNumberFormat="1" applyFont="1" applyFill="1" applyBorder="1" applyAlignment="1">
      <alignment horizontal="right" vertical="center"/>
    </xf>
    <xf numFmtId="3" fontId="3" fillId="4" borderId="5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50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8" fillId="0" borderId="57" xfId="0" applyNumberFormat="1" applyFont="1" applyFill="1" applyBorder="1" applyAlignment="1">
      <alignment horizontal="left" vertical="center" wrapText="1"/>
    </xf>
    <xf numFmtId="3" fontId="3" fillId="0" borderId="60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3" fillId="3" borderId="60" xfId="0" applyNumberFormat="1" applyFont="1" applyFill="1" applyBorder="1" applyAlignment="1">
      <alignment horizontal="right" vertical="center"/>
    </xf>
    <xf numFmtId="49" fontId="4" fillId="0" borderId="64" xfId="0" applyNumberFormat="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3" fillId="3" borderId="70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3" fontId="4" fillId="0" borderId="71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3" fontId="3" fillId="4" borderId="65" xfId="0" applyNumberFormat="1" applyFont="1" applyFill="1" applyBorder="1" applyAlignment="1">
      <alignment horizontal="right" vertical="center"/>
    </xf>
    <xf numFmtId="3" fontId="3" fillId="4" borderId="72" xfId="0" applyNumberFormat="1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3" fontId="3" fillId="3" borderId="22" xfId="0" applyNumberFormat="1" applyFont="1" applyFill="1" applyBorder="1" applyAlignment="1">
      <alignment horizontal="right" vertical="center" wrapText="1"/>
    </xf>
    <xf numFmtId="3" fontId="3" fillId="3" borderId="74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75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76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73" xfId="0" applyNumberFormat="1" applyFont="1" applyFill="1" applyBorder="1" applyAlignment="1">
      <alignment horizontal="right" vertical="center" wrapText="1"/>
    </xf>
    <xf numFmtId="3" fontId="3" fillId="0" borderId="74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Border="1"/>
    <xf numFmtId="0" fontId="1" fillId="2" borderId="0" xfId="0" applyFont="1" applyFill="1" applyBorder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Fill="1" applyBorder="1"/>
    <xf numFmtId="3" fontId="4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9" fillId="0" borderId="8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3" fontId="3" fillId="0" borderId="72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3" borderId="7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Border="1" applyAlignment="1"/>
    <xf numFmtId="3" fontId="3" fillId="3" borderId="18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/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4" xfId="0" applyFont="1" applyBorder="1" applyAlignment="1"/>
    <xf numFmtId="0" fontId="2" fillId="0" borderId="1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3" fillId="0" borderId="78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54" xfId="0" applyFont="1" applyBorder="1"/>
    <xf numFmtId="49" fontId="3" fillId="0" borderId="79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2" fillId="0" borderId="52" xfId="0" applyFont="1" applyBorder="1"/>
    <xf numFmtId="0" fontId="2" fillId="0" borderId="1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/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49" fontId="3" fillId="4" borderId="77" xfId="0" applyNumberFormat="1" applyFont="1" applyFill="1" applyBorder="1" applyAlignment="1">
      <alignment vertical="center" wrapText="1"/>
    </xf>
    <xf numFmtId="49" fontId="3" fillId="4" borderId="15" xfId="0" applyNumberFormat="1" applyFont="1" applyFill="1" applyBorder="1" applyAlignment="1">
      <alignment vertical="center" wrapText="1"/>
    </xf>
    <xf numFmtId="0" fontId="2" fillId="4" borderId="56" xfId="0" applyFont="1" applyFill="1" applyBorder="1"/>
    <xf numFmtId="3" fontId="4" fillId="0" borderId="2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59" xfId="0" applyFont="1" applyBorder="1"/>
    <xf numFmtId="0" fontId="2" fillId="0" borderId="48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/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2" fillId="0" borderId="59" xfId="0" applyFont="1" applyBorder="1" applyAlignment="1"/>
    <xf numFmtId="0" fontId="2" fillId="0" borderId="27" xfId="0" applyFont="1" applyFill="1" applyBorder="1" applyAlignment="1"/>
    <xf numFmtId="0" fontId="2" fillId="0" borderId="59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0" fontId="2" fillId="0" borderId="29" xfId="0" applyFont="1" applyBorder="1"/>
    <xf numFmtId="49" fontId="3" fillId="0" borderId="50" xfId="0" applyNumberFormat="1" applyFont="1" applyFill="1" applyBorder="1" applyAlignment="1">
      <alignment vertical="center"/>
    </xf>
    <xf numFmtId="0" fontId="2" fillId="0" borderId="50" xfId="0" applyFont="1" applyBorder="1"/>
    <xf numFmtId="49" fontId="3" fillId="4" borderId="73" xfId="0" applyNumberFormat="1" applyFont="1" applyFill="1" applyBorder="1" applyAlignment="1">
      <alignment horizontal="left" vertical="center" wrapText="1"/>
    </xf>
    <xf numFmtId="0" fontId="2" fillId="4" borderId="73" xfId="0" applyFont="1" applyFill="1" applyBorder="1"/>
    <xf numFmtId="0" fontId="3" fillId="3" borderId="73" xfId="0" applyFont="1" applyFill="1" applyBorder="1" applyAlignment="1">
      <alignment vertical="center"/>
    </xf>
    <xf numFmtId="0" fontId="2" fillId="3" borderId="73" xfId="0" applyFont="1" applyFill="1" applyBorder="1"/>
    <xf numFmtId="0" fontId="3" fillId="0" borderId="73" xfId="0" applyFont="1" applyFill="1" applyBorder="1" applyAlignment="1">
      <alignment horizontal="left" vertical="center"/>
    </xf>
    <xf numFmtId="0" fontId="2" fillId="0" borderId="73" xfId="0" applyFont="1" applyBorder="1"/>
    <xf numFmtId="49" fontId="3" fillId="0" borderId="29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0" fontId="2" fillId="0" borderId="25" xfId="0" applyFont="1" applyBorder="1"/>
    <xf numFmtId="0" fontId="3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3" fillId="5" borderId="16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3" fillId="3" borderId="7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/>
    <xf numFmtId="0" fontId="3" fillId="5" borderId="81" xfId="0" applyFont="1" applyFill="1" applyBorder="1" applyAlignment="1">
      <alignment horizontal="center" vertical="center" wrapText="1"/>
    </xf>
    <xf numFmtId="0" fontId="4" fillId="0" borderId="82" xfId="0" applyFont="1" applyBorder="1"/>
    <xf numFmtId="0" fontId="4" fillId="0" borderId="83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EP1005"/>
  <sheetViews>
    <sheetView tabSelected="1" view="pageBreakPreview" zoomScale="80" zoomScaleNormal="100" zoomScaleSheetLayoutView="80" workbookViewId="0">
      <selection activeCell="G3" sqref="G3:G4"/>
    </sheetView>
  </sheetViews>
  <sheetFormatPr defaultRowHeight="16.5" x14ac:dyDescent="0.25"/>
  <cols>
    <col min="1" max="1" width="5" style="3" customWidth="1"/>
    <col min="2" max="2" width="84.5703125" style="1" customWidth="1"/>
    <col min="3" max="3" width="14" style="1" customWidth="1"/>
    <col min="4" max="4" width="13.42578125" style="1" customWidth="1"/>
    <col min="5" max="5" width="24.140625" style="1" customWidth="1"/>
    <col min="6" max="6" width="18" style="1" customWidth="1"/>
    <col min="7" max="11" width="15.85546875" style="1" customWidth="1"/>
    <col min="12" max="12" width="18.140625" style="2" customWidth="1"/>
    <col min="13" max="56" width="9.140625" style="1"/>
    <col min="57" max="57" width="5" style="1" customWidth="1"/>
    <col min="58" max="58" width="75.28515625" style="1" customWidth="1"/>
    <col min="59" max="59" width="14" style="1" customWidth="1"/>
    <col min="60" max="60" width="13" style="1" customWidth="1"/>
    <col min="61" max="61" width="21.28515625" style="1" customWidth="1"/>
    <col min="62" max="71" width="19" style="1" customWidth="1"/>
    <col min="72" max="72" width="23" style="1" customWidth="1"/>
    <col min="73" max="73" width="12.28515625" style="1" customWidth="1"/>
    <col min="74" max="74" width="24.140625" style="1" customWidth="1"/>
    <col min="75" max="76" width="17.28515625" style="1" customWidth="1"/>
    <col min="77" max="77" width="15" style="1" bestFit="1" customWidth="1"/>
    <col min="78" max="79" width="9.85546875" style="1" bestFit="1" customWidth="1"/>
    <col min="80" max="80" width="9.28515625" style="1" bestFit="1" customWidth="1"/>
    <col min="81" max="81" width="12.5703125" style="1" bestFit="1" customWidth="1"/>
    <col min="82" max="82" width="62.85546875" style="1" customWidth="1"/>
    <col min="83" max="83" width="3.85546875" style="1" customWidth="1"/>
    <col min="84" max="84" width="17.5703125" style="1" customWidth="1"/>
    <col min="85" max="85" width="17.85546875" style="1" customWidth="1"/>
    <col min="86" max="86" width="14.42578125" style="1" customWidth="1"/>
    <col min="87" max="87" width="18.7109375" style="1" customWidth="1"/>
    <col min="88" max="181" width="9.140625" style="1"/>
    <col min="182" max="182" width="5" style="1" customWidth="1"/>
    <col min="183" max="183" width="75.28515625" style="1" customWidth="1"/>
    <col min="184" max="184" width="14" style="1" customWidth="1"/>
    <col min="185" max="185" width="13" style="1" customWidth="1"/>
    <col min="186" max="186" width="21.28515625" style="1" customWidth="1"/>
    <col min="187" max="196" width="19" style="1" customWidth="1"/>
    <col min="197" max="197" width="23" style="1" customWidth="1"/>
    <col min="198" max="198" width="12.28515625" style="1" customWidth="1"/>
    <col min="199" max="199" width="24.140625" style="1" customWidth="1"/>
    <col min="200" max="201" width="17.28515625" style="1" customWidth="1"/>
    <col min="202" max="202" width="15" style="1" bestFit="1" customWidth="1"/>
    <col min="203" max="204" width="9.85546875" style="1" bestFit="1" customWidth="1"/>
    <col min="205" max="205" width="9.28515625" style="1" bestFit="1" customWidth="1"/>
    <col min="206" max="206" width="12.5703125" style="1" bestFit="1" customWidth="1"/>
    <col min="207" max="207" width="62.85546875" style="1" customWidth="1"/>
    <col min="208" max="208" width="3.85546875" style="1" customWidth="1"/>
    <col min="209" max="209" width="17.5703125" style="1" customWidth="1"/>
    <col min="210" max="210" width="17.85546875" style="1" customWidth="1"/>
    <col min="211" max="211" width="14.42578125" style="1" customWidth="1"/>
    <col min="212" max="212" width="18.7109375" style="1" customWidth="1"/>
    <col min="213" max="437" width="9.140625" style="1"/>
    <col min="438" max="438" width="5" style="1" customWidth="1"/>
    <col min="439" max="439" width="75.28515625" style="1" customWidth="1"/>
    <col min="440" max="440" width="14" style="1" customWidth="1"/>
    <col min="441" max="441" width="13" style="1" customWidth="1"/>
    <col min="442" max="442" width="21.28515625" style="1" customWidth="1"/>
    <col min="443" max="452" width="19" style="1" customWidth="1"/>
    <col min="453" max="453" width="23" style="1" customWidth="1"/>
    <col min="454" max="454" width="12.28515625" style="1" customWidth="1"/>
    <col min="455" max="455" width="24.140625" style="1" customWidth="1"/>
    <col min="456" max="457" width="17.28515625" style="1" customWidth="1"/>
    <col min="458" max="458" width="15" style="1" bestFit="1" customWidth="1"/>
    <col min="459" max="460" width="9.85546875" style="1" bestFit="1" customWidth="1"/>
    <col min="461" max="461" width="9.28515625" style="1" bestFit="1" customWidth="1"/>
    <col min="462" max="462" width="12.5703125" style="1" bestFit="1" customWidth="1"/>
    <col min="463" max="463" width="62.85546875" style="1" customWidth="1"/>
    <col min="464" max="464" width="3.85546875" style="1" customWidth="1"/>
    <col min="465" max="465" width="17.5703125" style="1" customWidth="1"/>
    <col min="466" max="466" width="17.85546875" style="1" customWidth="1"/>
    <col min="467" max="467" width="14.42578125" style="1" customWidth="1"/>
    <col min="468" max="468" width="18.7109375" style="1" customWidth="1"/>
    <col min="469" max="693" width="9.140625" style="1"/>
    <col min="694" max="694" width="5" style="1" customWidth="1"/>
    <col min="695" max="695" width="75.28515625" style="1" customWidth="1"/>
    <col min="696" max="696" width="14" style="1" customWidth="1"/>
    <col min="697" max="697" width="13" style="1" customWidth="1"/>
    <col min="698" max="698" width="21.28515625" style="1" customWidth="1"/>
    <col min="699" max="708" width="19" style="1" customWidth="1"/>
    <col min="709" max="709" width="23" style="1" customWidth="1"/>
    <col min="710" max="710" width="12.28515625" style="1" customWidth="1"/>
    <col min="711" max="711" width="24.140625" style="1" customWidth="1"/>
    <col min="712" max="713" width="17.28515625" style="1" customWidth="1"/>
    <col min="714" max="714" width="15" style="1" bestFit="1" customWidth="1"/>
    <col min="715" max="716" width="9.85546875" style="1" bestFit="1" customWidth="1"/>
    <col min="717" max="717" width="9.28515625" style="1" bestFit="1" customWidth="1"/>
    <col min="718" max="718" width="12.5703125" style="1" bestFit="1" customWidth="1"/>
    <col min="719" max="719" width="62.85546875" style="1" customWidth="1"/>
    <col min="720" max="720" width="3.85546875" style="1" customWidth="1"/>
    <col min="721" max="721" width="17.5703125" style="1" customWidth="1"/>
    <col min="722" max="722" width="17.85546875" style="1" customWidth="1"/>
    <col min="723" max="723" width="14.42578125" style="1" customWidth="1"/>
    <col min="724" max="724" width="18.7109375" style="1" customWidth="1"/>
    <col min="725" max="949" width="9.140625" style="1"/>
    <col min="950" max="950" width="5" style="1" customWidth="1"/>
    <col min="951" max="951" width="75.28515625" style="1" customWidth="1"/>
    <col min="952" max="952" width="14" style="1" customWidth="1"/>
    <col min="953" max="953" width="13" style="1" customWidth="1"/>
    <col min="954" max="954" width="21.28515625" style="1" customWidth="1"/>
    <col min="955" max="964" width="19" style="1" customWidth="1"/>
    <col min="965" max="965" width="23" style="1" customWidth="1"/>
    <col min="966" max="966" width="12.28515625" style="1" customWidth="1"/>
    <col min="967" max="967" width="24.140625" style="1" customWidth="1"/>
    <col min="968" max="969" width="17.28515625" style="1" customWidth="1"/>
    <col min="970" max="970" width="15" style="1" bestFit="1" customWidth="1"/>
    <col min="971" max="972" width="9.85546875" style="1" bestFit="1" customWidth="1"/>
    <col min="973" max="973" width="9.28515625" style="1" bestFit="1" customWidth="1"/>
    <col min="974" max="974" width="12.5703125" style="1" bestFit="1" customWidth="1"/>
    <col min="975" max="975" width="62.85546875" style="1" customWidth="1"/>
    <col min="976" max="976" width="3.85546875" style="1" customWidth="1"/>
    <col min="977" max="977" width="17.5703125" style="1" customWidth="1"/>
    <col min="978" max="978" width="17.85546875" style="1" customWidth="1"/>
    <col min="979" max="979" width="14.42578125" style="1" customWidth="1"/>
    <col min="980" max="980" width="18.7109375" style="1" customWidth="1"/>
    <col min="981" max="1205" width="9.140625" style="1"/>
    <col min="1206" max="1206" width="5" style="1" customWidth="1"/>
    <col min="1207" max="1207" width="75.28515625" style="1" customWidth="1"/>
    <col min="1208" max="1208" width="14" style="1" customWidth="1"/>
    <col min="1209" max="1209" width="13" style="1" customWidth="1"/>
    <col min="1210" max="1210" width="21.28515625" style="1" customWidth="1"/>
    <col min="1211" max="1220" width="19" style="1" customWidth="1"/>
    <col min="1221" max="1221" width="23" style="1" customWidth="1"/>
    <col min="1222" max="1222" width="12.28515625" style="1" customWidth="1"/>
    <col min="1223" max="1223" width="24.140625" style="1" customWidth="1"/>
    <col min="1224" max="1225" width="17.28515625" style="1" customWidth="1"/>
    <col min="1226" max="1226" width="15" style="1" bestFit="1" customWidth="1"/>
    <col min="1227" max="1228" width="9.85546875" style="1" bestFit="1" customWidth="1"/>
    <col min="1229" max="1229" width="9.28515625" style="1" bestFit="1" customWidth="1"/>
    <col min="1230" max="1230" width="12.5703125" style="1" bestFit="1" customWidth="1"/>
    <col min="1231" max="1231" width="62.85546875" style="1" customWidth="1"/>
    <col min="1232" max="1232" width="3.85546875" style="1" customWidth="1"/>
    <col min="1233" max="1233" width="17.5703125" style="1" customWidth="1"/>
    <col min="1234" max="1234" width="17.85546875" style="1" customWidth="1"/>
    <col min="1235" max="1235" width="14.42578125" style="1" customWidth="1"/>
    <col min="1236" max="1236" width="18.7109375" style="1" customWidth="1"/>
    <col min="1237" max="1461" width="9.140625" style="1"/>
    <col min="1462" max="1462" width="5" style="1" customWidth="1"/>
    <col min="1463" max="1463" width="75.28515625" style="1" customWidth="1"/>
    <col min="1464" max="1464" width="14" style="1" customWidth="1"/>
    <col min="1465" max="1465" width="13" style="1" customWidth="1"/>
    <col min="1466" max="1466" width="21.28515625" style="1" customWidth="1"/>
    <col min="1467" max="1476" width="19" style="1" customWidth="1"/>
    <col min="1477" max="1477" width="23" style="1" customWidth="1"/>
    <col min="1478" max="1478" width="12.28515625" style="1" customWidth="1"/>
    <col min="1479" max="1479" width="24.140625" style="1" customWidth="1"/>
    <col min="1480" max="1481" width="17.28515625" style="1" customWidth="1"/>
    <col min="1482" max="1482" width="15" style="1" bestFit="1" customWidth="1"/>
    <col min="1483" max="1484" width="9.85546875" style="1" bestFit="1" customWidth="1"/>
    <col min="1485" max="1485" width="9.28515625" style="1" bestFit="1" customWidth="1"/>
    <col min="1486" max="1486" width="12.5703125" style="1" bestFit="1" customWidth="1"/>
    <col min="1487" max="1487" width="62.85546875" style="1" customWidth="1"/>
    <col min="1488" max="1488" width="3.85546875" style="1" customWidth="1"/>
    <col min="1489" max="1489" width="17.5703125" style="1" customWidth="1"/>
    <col min="1490" max="1490" width="17.85546875" style="1" customWidth="1"/>
    <col min="1491" max="1491" width="14.42578125" style="1" customWidth="1"/>
    <col min="1492" max="1492" width="18.7109375" style="1" customWidth="1"/>
    <col min="1493" max="1717" width="9.140625" style="1"/>
    <col min="1718" max="1718" width="5" style="1" customWidth="1"/>
    <col min="1719" max="1719" width="75.28515625" style="1" customWidth="1"/>
    <col min="1720" max="1720" width="14" style="1" customWidth="1"/>
    <col min="1721" max="1721" width="13" style="1" customWidth="1"/>
    <col min="1722" max="1722" width="21.28515625" style="1" customWidth="1"/>
    <col min="1723" max="1732" width="19" style="1" customWidth="1"/>
    <col min="1733" max="1733" width="23" style="1" customWidth="1"/>
    <col min="1734" max="1734" width="12.28515625" style="1" customWidth="1"/>
    <col min="1735" max="1735" width="24.140625" style="1" customWidth="1"/>
    <col min="1736" max="1737" width="17.28515625" style="1" customWidth="1"/>
    <col min="1738" max="1738" width="15" style="1" bestFit="1" customWidth="1"/>
    <col min="1739" max="1740" width="9.85546875" style="1" bestFit="1" customWidth="1"/>
    <col min="1741" max="1741" width="9.28515625" style="1" bestFit="1" customWidth="1"/>
    <col min="1742" max="1742" width="12.5703125" style="1" bestFit="1" customWidth="1"/>
    <col min="1743" max="1743" width="62.85546875" style="1" customWidth="1"/>
    <col min="1744" max="1744" width="3.85546875" style="1" customWidth="1"/>
    <col min="1745" max="1745" width="17.5703125" style="1" customWidth="1"/>
    <col min="1746" max="1746" width="17.85546875" style="1" customWidth="1"/>
    <col min="1747" max="1747" width="14.42578125" style="1" customWidth="1"/>
    <col min="1748" max="1748" width="18.7109375" style="1" customWidth="1"/>
    <col min="1749" max="1973" width="9.140625" style="1"/>
    <col min="1974" max="1974" width="5" style="1" customWidth="1"/>
    <col min="1975" max="1975" width="75.28515625" style="1" customWidth="1"/>
    <col min="1976" max="1976" width="14" style="1" customWidth="1"/>
    <col min="1977" max="1977" width="13" style="1" customWidth="1"/>
    <col min="1978" max="1978" width="21.28515625" style="1" customWidth="1"/>
    <col min="1979" max="1988" width="19" style="1" customWidth="1"/>
    <col min="1989" max="1989" width="23" style="1" customWidth="1"/>
    <col min="1990" max="1990" width="12.28515625" style="1" customWidth="1"/>
    <col min="1991" max="1991" width="24.140625" style="1" customWidth="1"/>
    <col min="1992" max="1993" width="17.28515625" style="1" customWidth="1"/>
    <col min="1994" max="1994" width="15" style="1" bestFit="1" customWidth="1"/>
    <col min="1995" max="1996" width="9.85546875" style="1" bestFit="1" customWidth="1"/>
    <col min="1997" max="1997" width="9.28515625" style="1" bestFit="1" customWidth="1"/>
    <col min="1998" max="1998" width="12.5703125" style="1" bestFit="1" customWidth="1"/>
    <col min="1999" max="1999" width="62.85546875" style="1" customWidth="1"/>
    <col min="2000" max="2000" width="3.85546875" style="1" customWidth="1"/>
    <col min="2001" max="2001" width="17.5703125" style="1" customWidth="1"/>
    <col min="2002" max="2002" width="17.85546875" style="1" customWidth="1"/>
    <col min="2003" max="2003" width="14.42578125" style="1" customWidth="1"/>
    <col min="2004" max="2004" width="18.7109375" style="1" customWidth="1"/>
    <col min="2005" max="2229" width="9.140625" style="1"/>
    <col min="2230" max="2230" width="5" style="1" customWidth="1"/>
    <col min="2231" max="2231" width="75.28515625" style="1" customWidth="1"/>
    <col min="2232" max="2232" width="14" style="1" customWidth="1"/>
    <col min="2233" max="2233" width="13" style="1" customWidth="1"/>
    <col min="2234" max="2234" width="21.28515625" style="1" customWidth="1"/>
    <col min="2235" max="2244" width="19" style="1" customWidth="1"/>
    <col min="2245" max="2245" width="23" style="1" customWidth="1"/>
    <col min="2246" max="2246" width="12.28515625" style="1" customWidth="1"/>
    <col min="2247" max="2247" width="24.140625" style="1" customWidth="1"/>
    <col min="2248" max="2249" width="17.28515625" style="1" customWidth="1"/>
    <col min="2250" max="2250" width="15" style="1" bestFit="1" customWidth="1"/>
    <col min="2251" max="2252" width="9.85546875" style="1" bestFit="1" customWidth="1"/>
    <col min="2253" max="2253" width="9.28515625" style="1" bestFit="1" customWidth="1"/>
    <col min="2254" max="2254" width="12.5703125" style="1" bestFit="1" customWidth="1"/>
    <col min="2255" max="2255" width="62.85546875" style="1" customWidth="1"/>
    <col min="2256" max="2256" width="3.85546875" style="1" customWidth="1"/>
    <col min="2257" max="2257" width="17.5703125" style="1" customWidth="1"/>
    <col min="2258" max="2258" width="17.85546875" style="1" customWidth="1"/>
    <col min="2259" max="2259" width="14.42578125" style="1" customWidth="1"/>
    <col min="2260" max="2260" width="18.7109375" style="1" customWidth="1"/>
    <col min="2261" max="2485" width="9.140625" style="1"/>
    <col min="2486" max="2486" width="5" style="1" customWidth="1"/>
    <col min="2487" max="2487" width="75.28515625" style="1" customWidth="1"/>
    <col min="2488" max="2488" width="14" style="1" customWidth="1"/>
    <col min="2489" max="2489" width="13" style="1" customWidth="1"/>
    <col min="2490" max="2490" width="21.28515625" style="1" customWidth="1"/>
    <col min="2491" max="2500" width="19" style="1" customWidth="1"/>
    <col min="2501" max="2501" width="23" style="1" customWidth="1"/>
    <col min="2502" max="2502" width="12.28515625" style="1" customWidth="1"/>
    <col min="2503" max="2503" width="24.140625" style="1" customWidth="1"/>
    <col min="2504" max="2505" width="17.28515625" style="1" customWidth="1"/>
    <col min="2506" max="2506" width="15" style="1" bestFit="1" customWidth="1"/>
    <col min="2507" max="2508" width="9.85546875" style="1" bestFit="1" customWidth="1"/>
    <col min="2509" max="2509" width="9.28515625" style="1" bestFit="1" customWidth="1"/>
    <col min="2510" max="2510" width="12.5703125" style="1" bestFit="1" customWidth="1"/>
    <col min="2511" max="2511" width="62.85546875" style="1" customWidth="1"/>
    <col min="2512" max="2512" width="3.85546875" style="1" customWidth="1"/>
    <col min="2513" max="2513" width="17.5703125" style="1" customWidth="1"/>
    <col min="2514" max="2514" width="17.85546875" style="1" customWidth="1"/>
    <col min="2515" max="2515" width="14.42578125" style="1" customWidth="1"/>
    <col min="2516" max="2516" width="18.7109375" style="1" customWidth="1"/>
    <col min="2517" max="2741" width="9.140625" style="1"/>
    <col min="2742" max="2742" width="5" style="1" customWidth="1"/>
    <col min="2743" max="2743" width="75.28515625" style="1" customWidth="1"/>
    <col min="2744" max="2744" width="14" style="1" customWidth="1"/>
    <col min="2745" max="2745" width="13" style="1" customWidth="1"/>
    <col min="2746" max="2746" width="21.28515625" style="1" customWidth="1"/>
    <col min="2747" max="2756" width="19" style="1" customWidth="1"/>
    <col min="2757" max="2757" width="23" style="1" customWidth="1"/>
    <col min="2758" max="2758" width="12.28515625" style="1" customWidth="1"/>
    <col min="2759" max="2759" width="24.140625" style="1" customWidth="1"/>
    <col min="2760" max="2761" width="17.28515625" style="1" customWidth="1"/>
    <col min="2762" max="2762" width="15" style="1" bestFit="1" customWidth="1"/>
    <col min="2763" max="2764" width="9.85546875" style="1" bestFit="1" customWidth="1"/>
    <col min="2765" max="2765" width="9.28515625" style="1" bestFit="1" customWidth="1"/>
    <col min="2766" max="2766" width="12.5703125" style="1" bestFit="1" customWidth="1"/>
    <col min="2767" max="2767" width="62.85546875" style="1" customWidth="1"/>
    <col min="2768" max="2768" width="3.85546875" style="1" customWidth="1"/>
    <col min="2769" max="2769" width="17.5703125" style="1" customWidth="1"/>
    <col min="2770" max="2770" width="17.85546875" style="1" customWidth="1"/>
    <col min="2771" max="2771" width="14.42578125" style="1" customWidth="1"/>
    <col min="2772" max="2772" width="18.7109375" style="1" customWidth="1"/>
    <col min="2773" max="2997" width="9.140625" style="1"/>
    <col min="2998" max="2998" width="5" style="1" customWidth="1"/>
    <col min="2999" max="2999" width="75.28515625" style="1" customWidth="1"/>
    <col min="3000" max="3000" width="14" style="1" customWidth="1"/>
    <col min="3001" max="3001" width="13" style="1" customWidth="1"/>
    <col min="3002" max="3002" width="21.28515625" style="1" customWidth="1"/>
    <col min="3003" max="3012" width="19" style="1" customWidth="1"/>
    <col min="3013" max="3013" width="23" style="1" customWidth="1"/>
    <col min="3014" max="3014" width="12.28515625" style="1" customWidth="1"/>
    <col min="3015" max="3015" width="24.140625" style="1" customWidth="1"/>
    <col min="3016" max="3017" width="17.28515625" style="1" customWidth="1"/>
    <col min="3018" max="3018" width="15" style="1" bestFit="1" customWidth="1"/>
    <col min="3019" max="3020" width="9.85546875" style="1" bestFit="1" customWidth="1"/>
    <col min="3021" max="3021" width="9.28515625" style="1" bestFit="1" customWidth="1"/>
    <col min="3022" max="3022" width="12.5703125" style="1" bestFit="1" customWidth="1"/>
    <col min="3023" max="3023" width="62.85546875" style="1" customWidth="1"/>
    <col min="3024" max="3024" width="3.85546875" style="1" customWidth="1"/>
    <col min="3025" max="3025" width="17.5703125" style="1" customWidth="1"/>
    <col min="3026" max="3026" width="17.85546875" style="1" customWidth="1"/>
    <col min="3027" max="3027" width="14.42578125" style="1" customWidth="1"/>
    <col min="3028" max="3028" width="18.7109375" style="1" customWidth="1"/>
    <col min="3029" max="3253" width="9.140625" style="1"/>
    <col min="3254" max="3254" width="5" style="1" customWidth="1"/>
    <col min="3255" max="3255" width="75.28515625" style="1" customWidth="1"/>
    <col min="3256" max="3256" width="14" style="1" customWidth="1"/>
    <col min="3257" max="3257" width="13" style="1" customWidth="1"/>
    <col min="3258" max="3258" width="21.28515625" style="1" customWidth="1"/>
    <col min="3259" max="3268" width="19" style="1" customWidth="1"/>
    <col min="3269" max="3269" width="23" style="1" customWidth="1"/>
    <col min="3270" max="3270" width="12.28515625" style="1" customWidth="1"/>
    <col min="3271" max="3271" width="24.140625" style="1" customWidth="1"/>
    <col min="3272" max="3273" width="17.28515625" style="1" customWidth="1"/>
    <col min="3274" max="3274" width="15" style="1" bestFit="1" customWidth="1"/>
    <col min="3275" max="3276" width="9.85546875" style="1" bestFit="1" customWidth="1"/>
    <col min="3277" max="3277" width="9.28515625" style="1" bestFit="1" customWidth="1"/>
    <col min="3278" max="3278" width="12.5703125" style="1" bestFit="1" customWidth="1"/>
    <col min="3279" max="3279" width="62.85546875" style="1" customWidth="1"/>
    <col min="3280" max="3280" width="3.85546875" style="1" customWidth="1"/>
    <col min="3281" max="3281" width="17.5703125" style="1" customWidth="1"/>
    <col min="3282" max="3282" width="17.85546875" style="1" customWidth="1"/>
    <col min="3283" max="3283" width="14.42578125" style="1" customWidth="1"/>
    <col min="3284" max="3284" width="18.7109375" style="1" customWidth="1"/>
    <col min="3285" max="3509" width="9.140625" style="1"/>
    <col min="3510" max="3510" width="5" style="1" customWidth="1"/>
    <col min="3511" max="3511" width="75.28515625" style="1" customWidth="1"/>
    <col min="3512" max="3512" width="14" style="1" customWidth="1"/>
    <col min="3513" max="3513" width="13" style="1" customWidth="1"/>
    <col min="3514" max="3514" width="21.28515625" style="1" customWidth="1"/>
    <col min="3515" max="3524" width="19" style="1" customWidth="1"/>
    <col min="3525" max="3525" width="23" style="1" customWidth="1"/>
    <col min="3526" max="3526" width="12.28515625" style="1" customWidth="1"/>
    <col min="3527" max="3527" width="24.140625" style="1" customWidth="1"/>
    <col min="3528" max="3529" width="17.28515625" style="1" customWidth="1"/>
    <col min="3530" max="3530" width="15" style="1" bestFit="1" customWidth="1"/>
    <col min="3531" max="3532" width="9.85546875" style="1" bestFit="1" customWidth="1"/>
    <col min="3533" max="3533" width="9.28515625" style="1" bestFit="1" customWidth="1"/>
    <col min="3534" max="3534" width="12.5703125" style="1" bestFit="1" customWidth="1"/>
    <col min="3535" max="3535" width="62.85546875" style="1" customWidth="1"/>
    <col min="3536" max="3536" width="3.85546875" style="1" customWidth="1"/>
    <col min="3537" max="3537" width="17.5703125" style="1" customWidth="1"/>
    <col min="3538" max="3538" width="17.85546875" style="1" customWidth="1"/>
    <col min="3539" max="3539" width="14.42578125" style="1" customWidth="1"/>
    <col min="3540" max="3540" width="18.7109375" style="1" customWidth="1"/>
    <col min="3541" max="3765" width="9.140625" style="1"/>
    <col min="3766" max="3766" width="5" style="1" customWidth="1"/>
    <col min="3767" max="3767" width="75.28515625" style="1" customWidth="1"/>
    <col min="3768" max="3768" width="14" style="1" customWidth="1"/>
    <col min="3769" max="3769" width="13" style="1" customWidth="1"/>
    <col min="3770" max="3770" width="21.28515625" style="1" customWidth="1"/>
    <col min="3771" max="3780" width="19" style="1" customWidth="1"/>
    <col min="3781" max="3781" width="23" style="1" customWidth="1"/>
    <col min="3782" max="3782" width="12.28515625" style="1" customWidth="1"/>
    <col min="3783" max="3783" width="24.140625" style="1" customWidth="1"/>
    <col min="3784" max="3785" width="17.28515625" style="1" customWidth="1"/>
    <col min="3786" max="3786" width="15" style="1" bestFit="1" customWidth="1"/>
    <col min="3787" max="3788" width="9.85546875" style="1" bestFit="1" customWidth="1"/>
    <col min="3789" max="3789" width="9.28515625" style="1" bestFit="1" customWidth="1"/>
    <col min="3790" max="3790" width="12.5703125" style="1" bestFit="1" customWidth="1"/>
    <col min="3791" max="3791" width="62.85546875" style="1" customWidth="1"/>
    <col min="3792" max="3792" width="3.85546875" style="1" customWidth="1"/>
    <col min="3793" max="3793" width="17.5703125" style="1" customWidth="1"/>
    <col min="3794" max="3794" width="17.85546875" style="1" customWidth="1"/>
    <col min="3795" max="3795" width="14.42578125" style="1" customWidth="1"/>
    <col min="3796" max="3796" width="18.7109375" style="1" customWidth="1"/>
    <col min="3797" max="4021" width="9.140625" style="1"/>
    <col min="4022" max="4022" width="5" style="1" customWidth="1"/>
    <col min="4023" max="4023" width="75.28515625" style="1" customWidth="1"/>
    <col min="4024" max="4024" width="14" style="1" customWidth="1"/>
    <col min="4025" max="4025" width="13" style="1" customWidth="1"/>
    <col min="4026" max="4026" width="21.28515625" style="1" customWidth="1"/>
    <col min="4027" max="4036" width="19" style="1" customWidth="1"/>
    <col min="4037" max="4037" width="23" style="1" customWidth="1"/>
    <col min="4038" max="4038" width="12.28515625" style="1" customWidth="1"/>
    <col min="4039" max="4039" width="24.140625" style="1" customWidth="1"/>
    <col min="4040" max="4041" width="17.28515625" style="1" customWidth="1"/>
    <col min="4042" max="4042" width="15" style="1" bestFit="1" customWidth="1"/>
    <col min="4043" max="4044" width="9.85546875" style="1" bestFit="1" customWidth="1"/>
    <col min="4045" max="4045" width="9.28515625" style="1" bestFit="1" customWidth="1"/>
    <col min="4046" max="4046" width="12.5703125" style="1" bestFit="1" customWidth="1"/>
    <col min="4047" max="4047" width="62.85546875" style="1" customWidth="1"/>
    <col min="4048" max="4048" width="3.85546875" style="1" customWidth="1"/>
    <col min="4049" max="4049" width="17.5703125" style="1" customWidth="1"/>
    <col min="4050" max="4050" width="17.85546875" style="1" customWidth="1"/>
    <col min="4051" max="4051" width="14.42578125" style="1" customWidth="1"/>
    <col min="4052" max="4052" width="18.7109375" style="1" customWidth="1"/>
    <col min="4053" max="4277" width="9.140625" style="1"/>
    <col min="4278" max="4278" width="5" style="1" customWidth="1"/>
    <col min="4279" max="4279" width="75.28515625" style="1" customWidth="1"/>
    <col min="4280" max="4280" width="14" style="1" customWidth="1"/>
    <col min="4281" max="4281" width="13" style="1" customWidth="1"/>
    <col min="4282" max="4282" width="21.28515625" style="1" customWidth="1"/>
    <col min="4283" max="4292" width="19" style="1" customWidth="1"/>
    <col min="4293" max="4293" width="23" style="1" customWidth="1"/>
    <col min="4294" max="4294" width="12.28515625" style="1" customWidth="1"/>
    <col min="4295" max="4295" width="24.140625" style="1" customWidth="1"/>
    <col min="4296" max="4297" width="17.28515625" style="1" customWidth="1"/>
    <col min="4298" max="4298" width="15" style="1" bestFit="1" customWidth="1"/>
    <col min="4299" max="4300" width="9.85546875" style="1" bestFit="1" customWidth="1"/>
    <col min="4301" max="4301" width="9.28515625" style="1" bestFit="1" customWidth="1"/>
    <col min="4302" max="4302" width="12.5703125" style="1" bestFit="1" customWidth="1"/>
    <col min="4303" max="4303" width="62.85546875" style="1" customWidth="1"/>
    <col min="4304" max="4304" width="3.85546875" style="1" customWidth="1"/>
    <col min="4305" max="4305" width="17.5703125" style="1" customWidth="1"/>
    <col min="4306" max="4306" width="17.85546875" style="1" customWidth="1"/>
    <col min="4307" max="4307" width="14.42578125" style="1" customWidth="1"/>
    <col min="4308" max="4308" width="18.7109375" style="1" customWidth="1"/>
    <col min="4309" max="4533" width="9.140625" style="1"/>
    <col min="4534" max="4534" width="5" style="1" customWidth="1"/>
    <col min="4535" max="4535" width="75.28515625" style="1" customWidth="1"/>
    <col min="4536" max="4536" width="14" style="1" customWidth="1"/>
    <col min="4537" max="4537" width="13" style="1" customWidth="1"/>
    <col min="4538" max="4538" width="21.28515625" style="1" customWidth="1"/>
    <col min="4539" max="4548" width="19" style="1" customWidth="1"/>
    <col min="4549" max="4549" width="23" style="1" customWidth="1"/>
    <col min="4550" max="4550" width="12.28515625" style="1" customWidth="1"/>
    <col min="4551" max="4551" width="24.140625" style="1" customWidth="1"/>
    <col min="4552" max="4553" width="17.28515625" style="1" customWidth="1"/>
    <col min="4554" max="4554" width="15" style="1" bestFit="1" customWidth="1"/>
    <col min="4555" max="4556" width="9.85546875" style="1" bestFit="1" customWidth="1"/>
    <col min="4557" max="4557" width="9.28515625" style="1" bestFit="1" customWidth="1"/>
    <col min="4558" max="4558" width="12.5703125" style="1" bestFit="1" customWidth="1"/>
    <col min="4559" max="4559" width="62.85546875" style="1" customWidth="1"/>
    <col min="4560" max="4560" width="3.85546875" style="1" customWidth="1"/>
    <col min="4561" max="4561" width="17.5703125" style="1" customWidth="1"/>
    <col min="4562" max="4562" width="17.85546875" style="1" customWidth="1"/>
    <col min="4563" max="4563" width="14.42578125" style="1" customWidth="1"/>
    <col min="4564" max="4564" width="18.7109375" style="1" customWidth="1"/>
    <col min="4565" max="4568" width="9.140625" style="1"/>
    <col min="4569" max="4569" width="5" style="1" customWidth="1"/>
    <col min="4570" max="4570" width="75.28515625" style="1" customWidth="1"/>
    <col min="4571" max="4571" width="14" style="1" customWidth="1"/>
    <col min="4572" max="4572" width="13" style="1" customWidth="1"/>
    <col min="4573" max="4573" width="21.28515625" style="1" customWidth="1"/>
    <col min="4574" max="4583" width="19" style="1" customWidth="1"/>
    <col min="4584" max="4584" width="23" style="1" customWidth="1"/>
    <col min="4585" max="4585" width="12.28515625" style="1" customWidth="1"/>
    <col min="4586" max="4586" width="24.140625" style="1" customWidth="1"/>
    <col min="4587" max="4588" width="17.28515625" style="1" customWidth="1"/>
    <col min="4589" max="4589" width="15" style="1" bestFit="1" customWidth="1"/>
    <col min="4590" max="4591" width="9.85546875" style="1" bestFit="1" customWidth="1"/>
    <col min="4592" max="4592" width="9.28515625" style="1" bestFit="1" customWidth="1"/>
    <col min="4593" max="4593" width="12.5703125" style="1" bestFit="1" customWidth="1"/>
    <col min="4594" max="4594" width="62.85546875" style="1" customWidth="1"/>
    <col min="4595" max="4595" width="3.85546875" style="1" customWidth="1"/>
    <col min="4596" max="4596" width="17.5703125" style="1" customWidth="1"/>
    <col min="4597" max="4597" width="17.85546875" style="1" customWidth="1"/>
    <col min="4598" max="4598" width="14.42578125" style="1" customWidth="1"/>
    <col min="4599" max="4599" width="18.7109375" style="1" customWidth="1"/>
    <col min="4600" max="4824" width="9.140625" style="1"/>
    <col min="4825" max="4825" width="5" style="1" customWidth="1"/>
    <col min="4826" max="4826" width="75.28515625" style="1" customWidth="1"/>
    <col min="4827" max="4827" width="14" style="1" customWidth="1"/>
    <col min="4828" max="4828" width="13" style="1" customWidth="1"/>
    <col min="4829" max="4829" width="21.28515625" style="1" customWidth="1"/>
    <col min="4830" max="4839" width="19" style="1" customWidth="1"/>
    <col min="4840" max="4840" width="23" style="1" customWidth="1"/>
    <col min="4841" max="4841" width="12.28515625" style="1" customWidth="1"/>
    <col min="4842" max="4842" width="24.140625" style="1" customWidth="1"/>
    <col min="4843" max="4844" width="17.28515625" style="1" customWidth="1"/>
    <col min="4845" max="4845" width="15" style="1" bestFit="1" customWidth="1"/>
    <col min="4846" max="4847" width="9.85546875" style="1" bestFit="1" customWidth="1"/>
    <col min="4848" max="4848" width="9.28515625" style="1" bestFit="1" customWidth="1"/>
    <col min="4849" max="4849" width="12.5703125" style="1" bestFit="1" customWidth="1"/>
    <col min="4850" max="4850" width="62.85546875" style="1" customWidth="1"/>
    <col min="4851" max="4851" width="3.85546875" style="1" customWidth="1"/>
    <col min="4852" max="4852" width="17.5703125" style="1" customWidth="1"/>
    <col min="4853" max="4853" width="17.85546875" style="1" customWidth="1"/>
    <col min="4854" max="4854" width="14.42578125" style="1" customWidth="1"/>
    <col min="4855" max="4855" width="18.7109375" style="1" customWidth="1"/>
    <col min="4856" max="5080" width="9.140625" style="1"/>
    <col min="5081" max="5081" width="5" style="1" customWidth="1"/>
    <col min="5082" max="5082" width="75.28515625" style="1" customWidth="1"/>
    <col min="5083" max="5083" width="14" style="1" customWidth="1"/>
    <col min="5084" max="5084" width="13" style="1" customWidth="1"/>
    <col min="5085" max="5085" width="21.28515625" style="1" customWidth="1"/>
    <col min="5086" max="5095" width="19" style="1" customWidth="1"/>
    <col min="5096" max="5096" width="23" style="1" customWidth="1"/>
    <col min="5097" max="5097" width="12.28515625" style="1" customWidth="1"/>
    <col min="5098" max="5098" width="24.140625" style="1" customWidth="1"/>
    <col min="5099" max="5100" width="17.28515625" style="1" customWidth="1"/>
    <col min="5101" max="5101" width="15" style="1" bestFit="1" customWidth="1"/>
    <col min="5102" max="5103" width="9.85546875" style="1" bestFit="1" customWidth="1"/>
    <col min="5104" max="5104" width="9.28515625" style="1" bestFit="1" customWidth="1"/>
    <col min="5105" max="5105" width="12.5703125" style="1" bestFit="1" customWidth="1"/>
    <col min="5106" max="5106" width="62.85546875" style="1" customWidth="1"/>
    <col min="5107" max="5107" width="3.85546875" style="1" customWidth="1"/>
    <col min="5108" max="5108" width="17.5703125" style="1" customWidth="1"/>
    <col min="5109" max="5109" width="17.85546875" style="1" customWidth="1"/>
    <col min="5110" max="5110" width="14.42578125" style="1" customWidth="1"/>
    <col min="5111" max="5111" width="18.7109375" style="1" customWidth="1"/>
    <col min="5112" max="5336" width="9.140625" style="1"/>
    <col min="5337" max="5337" width="5" style="1" customWidth="1"/>
    <col min="5338" max="5338" width="75.28515625" style="1" customWidth="1"/>
    <col min="5339" max="5339" width="14" style="1" customWidth="1"/>
    <col min="5340" max="5340" width="13" style="1" customWidth="1"/>
    <col min="5341" max="5341" width="21.28515625" style="1" customWidth="1"/>
    <col min="5342" max="5351" width="19" style="1" customWidth="1"/>
    <col min="5352" max="5352" width="23" style="1" customWidth="1"/>
    <col min="5353" max="5353" width="12.28515625" style="1" customWidth="1"/>
    <col min="5354" max="5354" width="24.140625" style="1" customWidth="1"/>
    <col min="5355" max="5356" width="17.28515625" style="1" customWidth="1"/>
    <col min="5357" max="5357" width="15" style="1" bestFit="1" customWidth="1"/>
    <col min="5358" max="5359" width="9.85546875" style="1" bestFit="1" customWidth="1"/>
    <col min="5360" max="5360" width="9.28515625" style="1" bestFit="1" customWidth="1"/>
    <col min="5361" max="5361" width="12.5703125" style="1" bestFit="1" customWidth="1"/>
    <col min="5362" max="5362" width="62.85546875" style="1" customWidth="1"/>
    <col min="5363" max="5363" width="3.85546875" style="1" customWidth="1"/>
    <col min="5364" max="5364" width="17.5703125" style="1" customWidth="1"/>
    <col min="5365" max="5365" width="17.85546875" style="1" customWidth="1"/>
    <col min="5366" max="5366" width="14.42578125" style="1" customWidth="1"/>
    <col min="5367" max="5367" width="18.7109375" style="1" customWidth="1"/>
    <col min="5368" max="5592" width="9.140625" style="1"/>
    <col min="5593" max="5593" width="5" style="1" customWidth="1"/>
    <col min="5594" max="5594" width="75.28515625" style="1" customWidth="1"/>
    <col min="5595" max="5595" width="14" style="1" customWidth="1"/>
    <col min="5596" max="5596" width="13" style="1" customWidth="1"/>
    <col min="5597" max="5597" width="21.28515625" style="1" customWidth="1"/>
    <col min="5598" max="5607" width="19" style="1" customWidth="1"/>
    <col min="5608" max="5608" width="23" style="1" customWidth="1"/>
    <col min="5609" max="5609" width="12.28515625" style="1" customWidth="1"/>
    <col min="5610" max="5610" width="24.140625" style="1" customWidth="1"/>
    <col min="5611" max="5612" width="17.28515625" style="1" customWidth="1"/>
    <col min="5613" max="5613" width="15" style="1" bestFit="1" customWidth="1"/>
    <col min="5614" max="5615" width="9.85546875" style="1" bestFit="1" customWidth="1"/>
    <col min="5616" max="5616" width="9.28515625" style="1" bestFit="1" customWidth="1"/>
    <col min="5617" max="5617" width="12.5703125" style="1" bestFit="1" customWidth="1"/>
    <col min="5618" max="5618" width="62.85546875" style="1" customWidth="1"/>
    <col min="5619" max="5619" width="3.85546875" style="1" customWidth="1"/>
    <col min="5620" max="5620" width="17.5703125" style="1" customWidth="1"/>
    <col min="5621" max="5621" width="17.85546875" style="1" customWidth="1"/>
    <col min="5622" max="5622" width="14.42578125" style="1" customWidth="1"/>
    <col min="5623" max="5623" width="18.7109375" style="1" customWidth="1"/>
    <col min="5624" max="5848" width="9.140625" style="1"/>
    <col min="5849" max="5849" width="5" style="1" customWidth="1"/>
    <col min="5850" max="5850" width="75.28515625" style="1" customWidth="1"/>
    <col min="5851" max="5851" width="14" style="1" customWidth="1"/>
    <col min="5852" max="5852" width="13" style="1" customWidth="1"/>
    <col min="5853" max="5853" width="21.28515625" style="1" customWidth="1"/>
    <col min="5854" max="5863" width="19" style="1" customWidth="1"/>
    <col min="5864" max="5864" width="23" style="1" customWidth="1"/>
    <col min="5865" max="5865" width="12.28515625" style="1" customWidth="1"/>
    <col min="5866" max="5866" width="24.140625" style="1" customWidth="1"/>
    <col min="5867" max="5868" width="17.28515625" style="1" customWidth="1"/>
    <col min="5869" max="5869" width="15" style="1" bestFit="1" customWidth="1"/>
    <col min="5870" max="5871" width="9.85546875" style="1" bestFit="1" customWidth="1"/>
    <col min="5872" max="5872" width="9.28515625" style="1" bestFit="1" customWidth="1"/>
    <col min="5873" max="5873" width="12.5703125" style="1" bestFit="1" customWidth="1"/>
    <col min="5874" max="5874" width="62.85546875" style="1" customWidth="1"/>
    <col min="5875" max="5875" width="3.85546875" style="1" customWidth="1"/>
    <col min="5876" max="5876" width="17.5703125" style="1" customWidth="1"/>
    <col min="5877" max="5877" width="17.85546875" style="1" customWidth="1"/>
    <col min="5878" max="5878" width="14.42578125" style="1" customWidth="1"/>
    <col min="5879" max="5879" width="18.7109375" style="1" customWidth="1"/>
    <col min="5880" max="6104" width="9.140625" style="1"/>
    <col min="6105" max="6105" width="5" style="1" customWidth="1"/>
    <col min="6106" max="6106" width="75.28515625" style="1" customWidth="1"/>
    <col min="6107" max="6107" width="14" style="1" customWidth="1"/>
    <col min="6108" max="6108" width="13" style="1" customWidth="1"/>
    <col min="6109" max="6109" width="21.28515625" style="1" customWidth="1"/>
    <col min="6110" max="6119" width="19" style="1" customWidth="1"/>
    <col min="6120" max="6120" width="23" style="1" customWidth="1"/>
    <col min="6121" max="6121" width="12.28515625" style="1" customWidth="1"/>
    <col min="6122" max="6122" width="24.140625" style="1" customWidth="1"/>
    <col min="6123" max="6124" width="17.28515625" style="1" customWidth="1"/>
    <col min="6125" max="6125" width="15" style="1" bestFit="1" customWidth="1"/>
    <col min="6126" max="6127" width="9.85546875" style="1" bestFit="1" customWidth="1"/>
    <col min="6128" max="6128" width="9.28515625" style="1" bestFit="1" customWidth="1"/>
    <col min="6129" max="6129" width="12.5703125" style="1" bestFit="1" customWidth="1"/>
    <col min="6130" max="6130" width="62.85546875" style="1" customWidth="1"/>
    <col min="6131" max="6131" width="3.85546875" style="1" customWidth="1"/>
    <col min="6132" max="6132" width="17.5703125" style="1" customWidth="1"/>
    <col min="6133" max="6133" width="17.85546875" style="1" customWidth="1"/>
    <col min="6134" max="6134" width="14.42578125" style="1" customWidth="1"/>
    <col min="6135" max="6135" width="18.7109375" style="1" customWidth="1"/>
    <col min="6136" max="6360" width="9.140625" style="1"/>
    <col min="6361" max="6361" width="5" style="1" customWidth="1"/>
    <col min="6362" max="6362" width="75.28515625" style="1" customWidth="1"/>
    <col min="6363" max="6363" width="14" style="1" customWidth="1"/>
    <col min="6364" max="6364" width="13" style="1" customWidth="1"/>
    <col min="6365" max="6365" width="21.28515625" style="1" customWidth="1"/>
    <col min="6366" max="6375" width="19" style="1" customWidth="1"/>
    <col min="6376" max="6376" width="23" style="1" customWidth="1"/>
    <col min="6377" max="6377" width="12.28515625" style="1" customWidth="1"/>
    <col min="6378" max="6378" width="24.140625" style="1" customWidth="1"/>
    <col min="6379" max="6380" width="17.28515625" style="1" customWidth="1"/>
    <col min="6381" max="6381" width="15" style="1" bestFit="1" customWidth="1"/>
    <col min="6382" max="6383" width="9.85546875" style="1" bestFit="1" customWidth="1"/>
    <col min="6384" max="6384" width="9.28515625" style="1" bestFit="1" customWidth="1"/>
    <col min="6385" max="6385" width="12.5703125" style="1" bestFit="1" customWidth="1"/>
    <col min="6386" max="6386" width="62.85546875" style="1" customWidth="1"/>
    <col min="6387" max="6387" width="3.85546875" style="1" customWidth="1"/>
    <col min="6388" max="6388" width="17.5703125" style="1" customWidth="1"/>
    <col min="6389" max="6389" width="17.85546875" style="1" customWidth="1"/>
    <col min="6390" max="6390" width="14.42578125" style="1" customWidth="1"/>
    <col min="6391" max="6391" width="18.7109375" style="1" customWidth="1"/>
    <col min="6392" max="6616" width="9.140625" style="1"/>
    <col min="6617" max="6617" width="5" style="1" customWidth="1"/>
    <col min="6618" max="6618" width="75.28515625" style="1" customWidth="1"/>
    <col min="6619" max="6619" width="14" style="1" customWidth="1"/>
    <col min="6620" max="6620" width="13" style="1" customWidth="1"/>
    <col min="6621" max="6621" width="21.28515625" style="1" customWidth="1"/>
    <col min="6622" max="6631" width="19" style="1" customWidth="1"/>
    <col min="6632" max="6632" width="23" style="1" customWidth="1"/>
    <col min="6633" max="6633" width="12.28515625" style="1" customWidth="1"/>
    <col min="6634" max="6634" width="24.140625" style="1" customWidth="1"/>
    <col min="6635" max="6636" width="17.28515625" style="1" customWidth="1"/>
    <col min="6637" max="6637" width="15" style="1" bestFit="1" customWidth="1"/>
    <col min="6638" max="6639" width="9.85546875" style="1" bestFit="1" customWidth="1"/>
    <col min="6640" max="6640" width="9.28515625" style="1" bestFit="1" customWidth="1"/>
    <col min="6641" max="6641" width="12.5703125" style="1" bestFit="1" customWidth="1"/>
    <col min="6642" max="6642" width="62.85546875" style="1" customWidth="1"/>
    <col min="6643" max="6643" width="3.85546875" style="1" customWidth="1"/>
    <col min="6644" max="6644" width="17.5703125" style="1" customWidth="1"/>
    <col min="6645" max="6645" width="17.85546875" style="1" customWidth="1"/>
    <col min="6646" max="6646" width="14.42578125" style="1" customWidth="1"/>
    <col min="6647" max="6647" width="18.7109375" style="1" customWidth="1"/>
    <col min="6648" max="6872" width="9.140625" style="1"/>
    <col min="6873" max="6873" width="5" style="1" customWidth="1"/>
    <col min="6874" max="6874" width="75.28515625" style="1" customWidth="1"/>
    <col min="6875" max="6875" width="14" style="1" customWidth="1"/>
    <col min="6876" max="6876" width="13" style="1" customWidth="1"/>
    <col min="6877" max="6877" width="21.28515625" style="1" customWidth="1"/>
    <col min="6878" max="6887" width="19" style="1" customWidth="1"/>
    <col min="6888" max="6888" width="23" style="1" customWidth="1"/>
    <col min="6889" max="6889" width="12.28515625" style="1" customWidth="1"/>
    <col min="6890" max="6890" width="24.140625" style="1" customWidth="1"/>
    <col min="6891" max="6892" width="17.28515625" style="1" customWidth="1"/>
    <col min="6893" max="6893" width="15" style="1" bestFit="1" customWidth="1"/>
    <col min="6894" max="6895" width="9.85546875" style="1" bestFit="1" customWidth="1"/>
    <col min="6896" max="6896" width="9.28515625" style="1" bestFit="1" customWidth="1"/>
    <col min="6897" max="6897" width="12.5703125" style="1" bestFit="1" customWidth="1"/>
    <col min="6898" max="6898" width="62.85546875" style="1" customWidth="1"/>
    <col min="6899" max="6899" width="3.85546875" style="1" customWidth="1"/>
    <col min="6900" max="6900" width="17.5703125" style="1" customWidth="1"/>
    <col min="6901" max="6901" width="17.85546875" style="1" customWidth="1"/>
    <col min="6902" max="6902" width="14.42578125" style="1" customWidth="1"/>
    <col min="6903" max="6903" width="18.7109375" style="1" customWidth="1"/>
    <col min="6904" max="7128" width="9.140625" style="1"/>
    <col min="7129" max="7129" width="5" style="1" customWidth="1"/>
    <col min="7130" max="7130" width="75.28515625" style="1" customWidth="1"/>
    <col min="7131" max="7131" width="14" style="1" customWidth="1"/>
    <col min="7132" max="7132" width="13" style="1" customWidth="1"/>
    <col min="7133" max="7133" width="21.28515625" style="1" customWidth="1"/>
    <col min="7134" max="7143" width="19" style="1" customWidth="1"/>
    <col min="7144" max="7144" width="23" style="1" customWidth="1"/>
    <col min="7145" max="7145" width="12.28515625" style="1" customWidth="1"/>
    <col min="7146" max="7146" width="24.140625" style="1" customWidth="1"/>
    <col min="7147" max="7148" width="17.28515625" style="1" customWidth="1"/>
    <col min="7149" max="7149" width="15" style="1" bestFit="1" customWidth="1"/>
    <col min="7150" max="7151" width="9.85546875" style="1" bestFit="1" customWidth="1"/>
    <col min="7152" max="7152" width="9.28515625" style="1" bestFit="1" customWidth="1"/>
    <col min="7153" max="7153" width="12.5703125" style="1" bestFit="1" customWidth="1"/>
    <col min="7154" max="7154" width="62.85546875" style="1" customWidth="1"/>
    <col min="7155" max="7155" width="3.85546875" style="1" customWidth="1"/>
    <col min="7156" max="7156" width="17.5703125" style="1" customWidth="1"/>
    <col min="7157" max="7157" width="17.85546875" style="1" customWidth="1"/>
    <col min="7158" max="7158" width="14.42578125" style="1" customWidth="1"/>
    <col min="7159" max="7159" width="18.7109375" style="1" customWidth="1"/>
    <col min="7160" max="7384" width="9.140625" style="1"/>
    <col min="7385" max="7385" width="5" style="1" customWidth="1"/>
    <col min="7386" max="7386" width="75.28515625" style="1" customWidth="1"/>
    <col min="7387" max="7387" width="14" style="1" customWidth="1"/>
    <col min="7388" max="7388" width="13" style="1" customWidth="1"/>
    <col min="7389" max="7389" width="21.28515625" style="1" customWidth="1"/>
    <col min="7390" max="7399" width="19" style="1" customWidth="1"/>
    <col min="7400" max="7400" width="23" style="1" customWidth="1"/>
    <col min="7401" max="7401" width="12.28515625" style="1" customWidth="1"/>
    <col min="7402" max="7402" width="24.140625" style="1" customWidth="1"/>
    <col min="7403" max="7404" width="17.28515625" style="1" customWidth="1"/>
    <col min="7405" max="7405" width="15" style="1" bestFit="1" customWidth="1"/>
    <col min="7406" max="7407" width="9.85546875" style="1" bestFit="1" customWidth="1"/>
    <col min="7408" max="7408" width="9.28515625" style="1" bestFit="1" customWidth="1"/>
    <col min="7409" max="7409" width="12.5703125" style="1" bestFit="1" customWidth="1"/>
    <col min="7410" max="7410" width="62.85546875" style="1" customWidth="1"/>
    <col min="7411" max="7411" width="3.85546875" style="1" customWidth="1"/>
    <col min="7412" max="7412" width="17.5703125" style="1" customWidth="1"/>
    <col min="7413" max="7413" width="17.85546875" style="1" customWidth="1"/>
    <col min="7414" max="7414" width="14.42578125" style="1" customWidth="1"/>
    <col min="7415" max="7415" width="18.7109375" style="1" customWidth="1"/>
    <col min="7416" max="7640" width="9.140625" style="1"/>
    <col min="7641" max="7641" width="5" style="1" customWidth="1"/>
    <col min="7642" max="7642" width="75.28515625" style="1" customWidth="1"/>
    <col min="7643" max="7643" width="14" style="1" customWidth="1"/>
    <col min="7644" max="7644" width="13" style="1" customWidth="1"/>
    <col min="7645" max="7645" width="21.28515625" style="1" customWidth="1"/>
    <col min="7646" max="7655" width="19" style="1" customWidth="1"/>
    <col min="7656" max="7656" width="23" style="1" customWidth="1"/>
    <col min="7657" max="7657" width="12.28515625" style="1" customWidth="1"/>
    <col min="7658" max="7658" width="24.140625" style="1" customWidth="1"/>
    <col min="7659" max="7660" width="17.28515625" style="1" customWidth="1"/>
    <col min="7661" max="7661" width="15" style="1" bestFit="1" customWidth="1"/>
    <col min="7662" max="7663" width="9.85546875" style="1" bestFit="1" customWidth="1"/>
    <col min="7664" max="7664" width="9.28515625" style="1" bestFit="1" customWidth="1"/>
    <col min="7665" max="7665" width="12.5703125" style="1" bestFit="1" customWidth="1"/>
    <col min="7666" max="7666" width="62.85546875" style="1" customWidth="1"/>
    <col min="7667" max="7667" width="3.85546875" style="1" customWidth="1"/>
    <col min="7668" max="7668" width="17.5703125" style="1" customWidth="1"/>
    <col min="7669" max="7669" width="17.85546875" style="1" customWidth="1"/>
    <col min="7670" max="7670" width="14.42578125" style="1" customWidth="1"/>
    <col min="7671" max="7671" width="18.7109375" style="1" customWidth="1"/>
    <col min="7672" max="7896" width="9.140625" style="1"/>
    <col min="7897" max="7897" width="5" style="1" customWidth="1"/>
    <col min="7898" max="7898" width="75.28515625" style="1" customWidth="1"/>
    <col min="7899" max="7899" width="14" style="1" customWidth="1"/>
    <col min="7900" max="7900" width="13" style="1" customWidth="1"/>
    <col min="7901" max="7901" width="21.28515625" style="1" customWidth="1"/>
    <col min="7902" max="7911" width="19" style="1" customWidth="1"/>
    <col min="7912" max="7912" width="23" style="1" customWidth="1"/>
    <col min="7913" max="7913" width="12.28515625" style="1" customWidth="1"/>
    <col min="7914" max="7914" width="24.140625" style="1" customWidth="1"/>
    <col min="7915" max="7916" width="17.28515625" style="1" customWidth="1"/>
    <col min="7917" max="7917" width="15" style="1" bestFit="1" customWidth="1"/>
    <col min="7918" max="7919" width="9.85546875" style="1" bestFit="1" customWidth="1"/>
    <col min="7920" max="7920" width="9.28515625" style="1" bestFit="1" customWidth="1"/>
    <col min="7921" max="7921" width="12.5703125" style="1" bestFit="1" customWidth="1"/>
    <col min="7922" max="7922" width="62.85546875" style="1" customWidth="1"/>
    <col min="7923" max="7923" width="3.85546875" style="1" customWidth="1"/>
    <col min="7924" max="7924" width="17.5703125" style="1" customWidth="1"/>
    <col min="7925" max="7925" width="17.85546875" style="1" customWidth="1"/>
    <col min="7926" max="7926" width="14.42578125" style="1" customWidth="1"/>
    <col min="7927" max="7927" width="18.7109375" style="1" customWidth="1"/>
    <col min="7928" max="8152" width="9.140625" style="1"/>
    <col min="8153" max="8153" width="5" style="1" customWidth="1"/>
    <col min="8154" max="8154" width="75.28515625" style="1" customWidth="1"/>
    <col min="8155" max="8155" width="14" style="1" customWidth="1"/>
    <col min="8156" max="8156" width="13" style="1" customWidth="1"/>
    <col min="8157" max="8157" width="21.28515625" style="1" customWidth="1"/>
    <col min="8158" max="8167" width="19" style="1" customWidth="1"/>
    <col min="8168" max="8168" width="23" style="1" customWidth="1"/>
    <col min="8169" max="8169" width="12.28515625" style="1" customWidth="1"/>
    <col min="8170" max="8170" width="24.140625" style="1" customWidth="1"/>
    <col min="8171" max="8172" width="17.28515625" style="1" customWidth="1"/>
    <col min="8173" max="8173" width="15" style="1" bestFit="1" customWidth="1"/>
    <col min="8174" max="8175" width="9.85546875" style="1" bestFit="1" customWidth="1"/>
    <col min="8176" max="8176" width="9.28515625" style="1" bestFit="1" customWidth="1"/>
    <col min="8177" max="8177" width="12.5703125" style="1" bestFit="1" customWidth="1"/>
    <col min="8178" max="8178" width="62.85546875" style="1" customWidth="1"/>
    <col min="8179" max="8179" width="3.85546875" style="1" customWidth="1"/>
    <col min="8180" max="8180" width="17.5703125" style="1" customWidth="1"/>
    <col min="8181" max="8181" width="17.85546875" style="1" customWidth="1"/>
    <col min="8182" max="8182" width="14.42578125" style="1" customWidth="1"/>
    <col min="8183" max="8183" width="18.7109375" style="1" customWidth="1"/>
    <col min="8184" max="8408" width="9.140625" style="1"/>
    <col min="8409" max="8409" width="5" style="1" customWidth="1"/>
    <col min="8410" max="8410" width="75.28515625" style="1" customWidth="1"/>
    <col min="8411" max="8411" width="14" style="1" customWidth="1"/>
    <col min="8412" max="8412" width="13" style="1" customWidth="1"/>
    <col min="8413" max="8413" width="21.28515625" style="1" customWidth="1"/>
    <col min="8414" max="8423" width="19" style="1" customWidth="1"/>
    <col min="8424" max="8424" width="23" style="1" customWidth="1"/>
    <col min="8425" max="8425" width="12.28515625" style="1" customWidth="1"/>
    <col min="8426" max="8426" width="24.140625" style="1" customWidth="1"/>
    <col min="8427" max="8428" width="17.28515625" style="1" customWidth="1"/>
    <col min="8429" max="8429" width="15" style="1" bestFit="1" customWidth="1"/>
    <col min="8430" max="8431" width="9.85546875" style="1" bestFit="1" customWidth="1"/>
    <col min="8432" max="8432" width="9.28515625" style="1" bestFit="1" customWidth="1"/>
    <col min="8433" max="8433" width="12.5703125" style="1" bestFit="1" customWidth="1"/>
    <col min="8434" max="8434" width="62.85546875" style="1" customWidth="1"/>
    <col min="8435" max="8435" width="3.85546875" style="1" customWidth="1"/>
    <col min="8436" max="8436" width="17.5703125" style="1" customWidth="1"/>
    <col min="8437" max="8437" width="17.85546875" style="1" customWidth="1"/>
    <col min="8438" max="8438" width="14.42578125" style="1" customWidth="1"/>
    <col min="8439" max="8439" width="18.7109375" style="1" customWidth="1"/>
    <col min="8440" max="8664" width="9.140625" style="1"/>
    <col min="8665" max="8665" width="5" style="1" customWidth="1"/>
    <col min="8666" max="8666" width="75.28515625" style="1" customWidth="1"/>
    <col min="8667" max="8667" width="14" style="1" customWidth="1"/>
    <col min="8668" max="8668" width="13" style="1" customWidth="1"/>
    <col min="8669" max="8669" width="21.28515625" style="1" customWidth="1"/>
    <col min="8670" max="8679" width="19" style="1" customWidth="1"/>
    <col min="8680" max="8680" width="23" style="1" customWidth="1"/>
    <col min="8681" max="8681" width="12.28515625" style="1" customWidth="1"/>
    <col min="8682" max="8682" width="24.140625" style="1" customWidth="1"/>
    <col min="8683" max="8684" width="17.28515625" style="1" customWidth="1"/>
    <col min="8685" max="8685" width="15" style="1" bestFit="1" customWidth="1"/>
    <col min="8686" max="8687" width="9.85546875" style="1" bestFit="1" customWidth="1"/>
    <col min="8688" max="8688" width="9.28515625" style="1" bestFit="1" customWidth="1"/>
    <col min="8689" max="8689" width="12.5703125" style="1" bestFit="1" customWidth="1"/>
    <col min="8690" max="8690" width="62.85546875" style="1" customWidth="1"/>
    <col min="8691" max="8691" width="3.85546875" style="1" customWidth="1"/>
    <col min="8692" max="8692" width="17.5703125" style="1" customWidth="1"/>
    <col min="8693" max="8693" width="17.85546875" style="1" customWidth="1"/>
    <col min="8694" max="8694" width="14.42578125" style="1" customWidth="1"/>
    <col min="8695" max="8695" width="18.7109375" style="1" customWidth="1"/>
    <col min="8696" max="9028" width="9.140625" style="1"/>
    <col min="9029" max="9029" width="5" style="1" customWidth="1"/>
    <col min="9030" max="9030" width="75.28515625" style="1" customWidth="1"/>
    <col min="9031" max="9031" width="14" style="1" customWidth="1"/>
    <col min="9032" max="9032" width="13" style="1" customWidth="1"/>
    <col min="9033" max="9033" width="21.28515625" style="1" customWidth="1"/>
    <col min="9034" max="9043" width="19" style="1" customWidth="1"/>
    <col min="9044" max="9044" width="23" style="1" customWidth="1"/>
    <col min="9045" max="9045" width="12.28515625" style="1" customWidth="1"/>
    <col min="9046" max="9046" width="24.140625" style="1" customWidth="1"/>
    <col min="9047" max="9048" width="17.28515625" style="1" customWidth="1"/>
    <col min="9049" max="9049" width="15" style="1" bestFit="1" customWidth="1"/>
    <col min="9050" max="9051" width="9.85546875" style="1" bestFit="1" customWidth="1"/>
    <col min="9052" max="9052" width="9.28515625" style="1" bestFit="1" customWidth="1"/>
    <col min="9053" max="9053" width="12.5703125" style="1" bestFit="1" customWidth="1"/>
    <col min="9054" max="9054" width="62.85546875" style="1" customWidth="1"/>
    <col min="9055" max="9055" width="3.85546875" style="1" customWidth="1"/>
    <col min="9056" max="9056" width="17.5703125" style="1" customWidth="1"/>
    <col min="9057" max="9057" width="17.85546875" style="1" customWidth="1"/>
    <col min="9058" max="9058" width="14.42578125" style="1" customWidth="1"/>
    <col min="9059" max="9059" width="18.7109375" style="1" customWidth="1"/>
    <col min="9060" max="9284" width="9.140625" style="1"/>
    <col min="9285" max="9285" width="5" style="1" customWidth="1"/>
    <col min="9286" max="9286" width="75.28515625" style="1" customWidth="1"/>
    <col min="9287" max="9287" width="14" style="1" customWidth="1"/>
    <col min="9288" max="9288" width="13" style="1" customWidth="1"/>
    <col min="9289" max="9289" width="21.28515625" style="1" customWidth="1"/>
    <col min="9290" max="9299" width="19" style="1" customWidth="1"/>
    <col min="9300" max="9300" width="23" style="1" customWidth="1"/>
    <col min="9301" max="9301" width="12.28515625" style="1" customWidth="1"/>
    <col min="9302" max="9302" width="24.140625" style="1" customWidth="1"/>
    <col min="9303" max="9304" width="17.28515625" style="1" customWidth="1"/>
    <col min="9305" max="9305" width="15" style="1" bestFit="1" customWidth="1"/>
    <col min="9306" max="9307" width="9.85546875" style="1" bestFit="1" customWidth="1"/>
    <col min="9308" max="9308" width="9.28515625" style="1" bestFit="1" customWidth="1"/>
    <col min="9309" max="9309" width="12.5703125" style="1" bestFit="1" customWidth="1"/>
    <col min="9310" max="9310" width="62.85546875" style="1" customWidth="1"/>
    <col min="9311" max="9311" width="3.85546875" style="1" customWidth="1"/>
    <col min="9312" max="9312" width="17.5703125" style="1" customWidth="1"/>
    <col min="9313" max="9313" width="17.85546875" style="1" customWidth="1"/>
    <col min="9314" max="9314" width="14.42578125" style="1" customWidth="1"/>
    <col min="9315" max="9315" width="18.7109375" style="1" customWidth="1"/>
    <col min="9316" max="9540" width="9.140625" style="1"/>
    <col min="9541" max="9541" width="5" style="1" customWidth="1"/>
    <col min="9542" max="9542" width="75.28515625" style="1" customWidth="1"/>
    <col min="9543" max="9543" width="14" style="1" customWidth="1"/>
    <col min="9544" max="9544" width="13" style="1" customWidth="1"/>
    <col min="9545" max="9545" width="21.28515625" style="1" customWidth="1"/>
    <col min="9546" max="9555" width="19" style="1" customWidth="1"/>
    <col min="9556" max="9556" width="23" style="1" customWidth="1"/>
    <col min="9557" max="9557" width="12.28515625" style="1" customWidth="1"/>
    <col min="9558" max="9558" width="24.140625" style="1" customWidth="1"/>
    <col min="9559" max="9560" width="17.28515625" style="1" customWidth="1"/>
    <col min="9561" max="9561" width="15" style="1" bestFit="1" customWidth="1"/>
    <col min="9562" max="9563" width="9.85546875" style="1" bestFit="1" customWidth="1"/>
    <col min="9564" max="9564" width="9.28515625" style="1" bestFit="1" customWidth="1"/>
    <col min="9565" max="9565" width="12.5703125" style="1" bestFit="1" customWidth="1"/>
    <col min="9566" max="9566" width="62.85546875" style="1" customWidth="1"/>
    <col min="9567" max="9567" width="3.85546875" style="1" customWidth="1"/>
    <col min="9568" max="9568" width="17.5703125" style="1" customWidth="1"/>
    <col min="9569" max="9569" width="17.85546875" style="1" customWidth="1"/>
    <col min="9570" max="9570" width="14.42578125" style="1" customWidth="1"/>
    <col min="9571" max="9571" width="18.7109375" style="1" customWidth="1"/>
    <col min="9572" max="9796" width="9.140625" style="1"/>
    <col min="9797" max="9797" width="5" style="1" customWidth="1"/>
    <col min="9798" max="9798" width="75.28515625" style="1" customWidth="1"/>
    <col min="9799" max="9799" width="14" style="1" customWidth="1"/>
    <col min="9800" max="9800" width="13" style="1" customWidth="1"/>
    <col min="9801" max="9801" width="21.28515625" style="1" customWidth="1"/>
    <col min="9802" max="9811" width="19" style="1" customWidth="1"/>
    <col min="9812" max="9812" width="23" style="1" customWidth="1"/>
    <col min="9813" max="9813" width="12.28515625" style="1" customWidth="1"/>
    <col min="9814" max="9814" width="24.140625" style="1" customWidth="1"/>
    <col min="9815" max="9816" width="17.28515625" style="1" customWidth="1"/>
    <col min="9817" max="9817" width="15" style="1" bestFit="1" customWidth="1"/>
    <col min="9818" max="9819" width="9.85546875" style="1" bestFit="1" customWidth="1"/>
    <col min="9820" max="9820" width="9.28515625" style="1" bestFit="1" customWidth="1"/>
    <col min="9821" max="9821" width="12.5703125" style="1" bestFit="1" customWidth="1"/>
    <col min="9822" max="9822" width="62.85546875" style="1" customWidth="1"/>
    <col min="9823" max="9823" width="3.85546875" style="1" customWidth="1"/>
    <col min="9824" max="9824" width="17.5703125" style="1" customWidth="1"/>
    <col min="9825" max="9825" width="17.85546875" style="1" customWidth="1"/>
    <col min="9826" max="9826" width="14.42578125" style="1" customWidth="1"/>
    <col min="9827" max="9827" width="18.7109375" style="1" customWidth="1"/>
    <col min="9828" max="10052" width="9.140625" style="1"/>
    <col min="10053" max="10053" width="5" style="1" customWidth="1"/>
    <col min="10054" max="10054" width="75.28515625" style="1" customWidth="1"/>
    <col min="10055" max="10055" width="14" style="1" customWidth="1"/>
    <col min="10056" max="10056" width="13" style="1" customWidth="1"/>
    <col min="10057" max="10057" width="21.28515625" style="1" customWidth="1"/>
    <col min="10058" max="10067" width="19" style="1" customWidth="1"/>
    <col min="10068" max="10068" width="23" style="1" customWidth="1"/>
    <col min="10069" max="10069" width="12.28515625" style="1" customWidth="1"/>
    <col min="10070" max="10070" width="24.140625" style="1" customWidth="1"/>
    <col min="10071" max="10072" width="17.28515625" style="1" customWidth="1"/>
    <col min="10073" max="10073" width="15" style="1" bestFit="1" customWidth="1"/>
    <col min="10074" max="10075" width="9.85546875" style="1" bestFit="1" customWidth="1"/>
    <col min="10076" max="10076" width="9.28515625" style="1" bestFit="1" customWidth="1"/>
    <col min="10077" max="10077" width="12.5703125" style="1" bestFit="1" customWidth="1"/>
    <col min="10078" max="10078" width="62.85546875" style="1" customWidth="1"/>
    <col min="10079" max="10079" width="3.85546875" style="1" customWidth="1"/>
    <col min="10080" max="10080" width="17.5703125" style="1" customWidth="1"/>
    <col min="10081" max="10081" width="17.85546875" style="1" customWidth="1"/>
    <col min="10082" max="10082" width="14.42578125" style="1" customWidth="1"/>
    <col min="10083" max="10083" width="18.7109375" style="1" customWidth="1"/>
    <col min="10084" max="10308" width="9.140625" style="1"/>
    <col min="10309" max="10309" width="5" style="1" customWidth="1"/>
    <col min="10310" max="10310" width="75.28515625" style="1" customWidth="1"/>
    <col min="10311" max="10311" width="14" style="1" customWidth="1"/>
    <col min="10312" max="10312" width="13" style="1" customWidth="1"/>
    <col min="10313" max="10313" width="21.28515625" style="1" customWidth="1"/>
    <col min="10314" max="10323" width="19" style="1" customWidth="1"/>
    <col min="10324" max="10324" width="23" style="1" customWidth="1"/>
    <col min="10325" max="10325" width="12.28515625" style="1" customWidth="1"/>
    <col min="10326" max="10326" width="24.140625" style="1" customWidth="1"/>
    <col min="10327" max="10328" width="17.28515625" style="1" customWidth="1"/>
    <col min="10329" max="10329" width="15" style="1" bestFit="1" customWidth="1"/>
    <col min="10330" max="10331" width="9.85546875" style="1" bestFit="1" customWidth="1"/>
    <col min="10332" max="10332" width="9.28515625" style="1" bestFit="1" customWidth="1"/>
    <col min="10333" max="10333" width="12.5703125" style="1" bestFit="1" customWidth="1"/>
    <col min="10334" max="10334" width="62.85546875" style="1" customWidth="1"/>
    <col min="10335" max="10335" width="3.85546875" style="1" customWidth="1"/>
    <col min="10336" max="10336" width="17.5703125" style="1" customWidth="1"/>
    <col min="10337" max="10337" width="17.85546875" style="1" customWidth="1"/>
    <col min="10338" max="10338" width="14.42578125" style="1" customWidth="1"/>
    <col min="10339" max="10339" width="18.7109375" style="1" customWidth="1"/>
    <col min="10340" max="10564" width="9.140625" style="1"/>
    <col min="10565" max="10565" width="5" style="1" customWidth="1"/>
    <col min="10566" max="10566" width="75.28515625" style="1" customWidth="1"/>
    <col min="10567" max="10567" width="14" style="1" customWidth="1"/>
    <col min="10568" max="10568" width="13" style="1" customWidth="1"/>
    <col min="10569" max="10569" width="21.28515625" style="1" customWidth="1"/>
    <col min="10570" max="10579" width="19" style="1" customWidth="1"/>
    <col min="10580" max="10580" width="23" style="1" customWidth="1"/>
    <col min="10581" max="10581" width="12.28515625" style="1" customWidth="1"/>
    <col min="10582" max="10582" width="24.140625" style="1" customWidth="1"/>
    <col min="10583" max="10584" width="17.28515625" style="1" customWidth="1"/>
    <col min="10585" max="10585" width="15" style="1" bestFit="1" customWidth="1"/>
    <col min="10586" max="10587" width="9.85546875" style="1" bestFit="1" customWidth="1"/>
    <col min="10588" max="10588" width="9.28515625" style="1" bestFit="1" customWidth="1"/>
    <col min="10589" max="10589" width="12.5703125" style="1" bestFit="1" customWidth="1"/>
    <col min="10590" max="10590" width="62.85546875" style="1" customWidth="1"/>
    <col min="10591" max="10591" width="3.85546875" style="1" customWidth="1"/>
    <col min="10592" max="10592" width="17.5703125" style="1" customWidth="1"/>
    <col min="10593" max="10593" width="17.85546875" style="1" customWidth="1"/>
    <col min="10594" max="10594" width="14.42578125" style="1" customWidth="1"/>
    <col min="10595" max="10595" width="18.7109375" style="1" customWidth="1"/>
    <col min="10596" max="10820" width="9.140625" style="1"/>
    <col min="10821" max="10821" width="5" style="1" customWidth="1"/>
    <col min="10822" max="10822" width="75.28515625" style="1" customWidth="1"/>
    <col min="10823" max="10823" width="14" style="1" customWidth="1"/>
    <col min="10824" max="10824" width="13" style="1" customWidth="1"/>
    <col min="10825" max="10825" width="21.28515625" style="1" customWidth="1"/>
    <col min="10826" max="10835" width="19" style="1" customWidth="1"/>
    <col min="10836" max="10836" width="23" style="1" customWidth="1"/>
    <col min="10837" max="10837" width="12.28515625" style="1" customWidth="1"/>
    <col min="10838" max="10838" width="24.140625" style="1" customWidth="1"/>
    <col min="10839" max="10840" width="17.28515625" style="1" customWidth="1"/>
    <col min="10841" max="10841" width="15" style="1" bestFit="1" customWidth="1"/>
    <col min="10842" max="10843" width="9.85546875" style="1" bestFit="1" customWidth="1"/>
    <col min="10844" max="10844" width="9.28515625" style="1" bestFit="1" customWidth="1"/>
    <col min="10845" max="10845" width="12.5703125" style="1" bestFit="1" customWidth="1"/>
    <col min="10846" max="10846" width="62.85546875" style="1" customWidth="1"/>
    <col min="10847" max="10847" width="3.85546875" style="1" customWidth="1"/>
    <col min="10848" max="10848" width="17.5703125" style="1" customWidth="1"/>
    <col min="10849" max="10849" width="17.85546875" style="1" customWidth="1"/>
    <col min="10850" max="10850" width="14.42578125" style="1" customWidth="1"/>
    <col min="10851" max="10851" width="18.7109375" style="1" customWidth="1"/>
    <col min="10852" max="11076" width="9.140625" style="1"/>
    <col min="11077" max="11077" width="5" style="1" customWidth="1"/>
    <col min="11078" max="11078" width="75.28515625" style="1" customWidth="1"/>
    <col min="11079" max="11079" width="14" style="1" customWidth="1"/>
    <col min="11080" max="11080" width="13" style="1" customWidth="1"/>
    <col min="11081" max="11081" width="21.28515625" style="1" customWidth="1"/>
    <col min="11082" max="11091" width="19" style="1" customWidth="1"/>
    <col min="11092" max="11092" width="23" style="1" customWidth="1"/>
    <col min="11093" max="11093" width="12.28515625" style="1" customWidth="1"/>
    <col min="11094" max="11094" width="24.140625" style="1" customWidth="1"/>
    <col min="11095" max="11096" width="17.28515625" style="1" customWidth="1"/>
    <col min="11097" max="11097" width="15" style="1" bestFit="1" customWidth="1"/>
    <col min="11098" max="11099" width="9.85546875" style="1" bestFit="1" customWidth="1"/>
    <col min="11100" max="11100" width="9.28515625" style="1" bestFit="1" customWidth="1"/>
    <col min="11101" max="11101" width="12.5703125" style="1" bestFit="1" customWidth="1"/>
    <col min="11102" max="11102" width="62.85546875" style="1" customWidth="1"/>
    <col min="11103" max="11103" width="3.85546875" style="1" customWidth="1"/>
    <col min="11104" max="11104" width="17.5703125" style="1" customWidth="1"/>
    <col min="11105" max="11105" width="17.85546875" style="1" customWidth="1"/>
    <col min="11106" max="11106" width="14.42578125" style="1" customWidth="1"/>
    <col min="11107" max="11107" width="18.7109375" style="1" customWidth="1"/>
    <col min="11108" max="11332" width="9.140625" style="1"/>
    <col min="11333" max="11333" width="5" style="1" customWidth="1"/>
    <col min="11334" max="11334" width="75.28515625" style="1" customWidth="1"/>
    <col min="11335" max="11335" width="14" style="1" customWidth="1"/>
    <col min="11336" max="11336" width="13" style="1" customWidth="1"/>
    <col min="11337" max="11337" width="21.28515625" style="1" customWidth="1"/>
    <col min="11338" max="11347" width="19" style="1" customWidth="1"/>
    <col min="11348" max="11348" width="23" style="1" customWidth="1"/>
    <col min="11349" max="11349" width="12.28515625" style="1" customWidth="1"/>
    <col min="11350" max="11350" width="24.140625" style="1" customWidth="1"/>
    <col min="11351" max="11352" width="17.28515625" style="1" customWidth="1"/>
    <col min="11353" max="11353" width="15" style="1" bestFit="1" customWidth="1"/>
    <col min="11354" max="11355" width="9.85546875" style="1" bestFit="1" customWidth="1"/>
    <col min="11356" max="11356" width="9.28515625" style="1" bestFit="1" customWidth="1"/>
    <col min="11357" max="11357" width="12.5703125" style="1" bestFit="1" customWidth="1"/>
    <col min="11358" max="11358" width="62.85546875" style="1" customWidth="1"/>
    <col min="11359" max="11359" width="3.85546875" style="1" customWidth="1"/>
    <col min="11360" max="11360" width="17.5703125" style="1" customWidth="1"/>
    <col min="11361" max="11361" width="17.85546875" style="1" customWidth="1"/>
    <col min="11362" max="11362" width="14.42578125" style="1" customWidth="1"/>
    <col min="11363" max="11363" width="18.7109375" style="1" customWidth="1"/>
    <col min="11364" max="11588" width="9.140625" style="1"/>
    <col min="11589" max="11589" width="5" style="1" customWidth="1"/>
    <col min="11590" max="11590" width="75.28515625" style="1" customWidth="1"/>
    <col min="11591" max="11591" width="14" style="1" customWidth="1"/>
    <col min="11592" max="11592" width="13" style="1" customWidth="1"/>
    <col min="11593" max="11593" width="21.28515625" style="1" customWidth="1"/>
    <col min="11594" max="11603" width="19" style="1" customWidth="1"/>
    <col min="11604" max="11604" width="23" style="1" customWidth="1"/>
    <col min="11605" max="11605" width="12.28515625" style="1" customWidth="1"/>
    <col min="11606" max="11606" width="24.140625" style="1" customWidth="1"/>
    <col min="11607" max="11608" width="17.28515625" style="1" customWidth="1"/>
    <col min="11609" max="11609" width="15" style="1" bestFit="1" customWidth="1"/>
    <col min="11610" max="11611" width="9.85546875" style="1" bestFit="1" customWidth="1"/>
    <col min="11612" max="11612" width="9.28515625" style="1" bestFit="1" customWidth="1"/>
    <col min="11613" max="11613" width="12.5703125" style="1" bestFit="1" customWidth="1"/>
    <col min="11614" max="11614" width="62.85546875" style="1" customWidth="1"/>
    <col min="11615" max="11615" width="3.85546875" style="1" customWidth="1"/>
    <col min="11616" max="11616" width="17.5703125" style="1" customWidth="1"/>
    <col min="11617" max="11617" width="17.85546875" style="1" customWidth="1"/>
    <col min="11618" max="11618" width="14.42578125" style="1" customWidth="1"/>
    <col min="11619" max="11619" width="18.7109375" style="1" customWidth="1"/>
    <col min="11620" max="11844" width="9.140625" style="1"/>
    <col min="11845" max="11845" width="5" style="1" customWidth="1"/>
    <col min="11846" max="11846" width="75.28515625" style="1" customWidth="1"/>
    <col min="11847" max="11847" width="14" style="1" customWidth="1"/>
    <col min="11848" max="11848" width="13" style="1" customWidth="1"/>
    <col min="11849" max="11849" width="21.28515625" style="1" customWidth="1"/>
    <col min="11850" max="11859" width="19" style="1" customWidth="1"/>
    <col min="11860" max="11860" width="23" style="1" customWidth="1"/>
    <col min="11861" max="11861" width="12.28515625" style="1" customWidth="1"/>
    <col min="11862" max="11862" width="24.140625" style="1" customWidth="1"/>
    <col min="11863" max="11864" width="17.28515625" style="1" customWidth="1"/>
    <col min="11865" max="11865" width="15" style="1" bestFit="1" customWidth="1"/>
    <col min="11866" max="11867" width="9.85546875" style="1" bestFit="1" customWidth="1"/>
    <col min="11868" max="11868" width="9.28515625" style="1" bestFit="1" customWidth="1"/>
    <col min="11869" max="11869" width="12.5703125" style="1" bestFit="1" customWidth="1"/>
    <col min="11870" max="11870" width="62.85546875" style="1" customWidth="1"/>
    <col min="11871" max="11871" width="3.85546875" style="1" customWidth="1"/>
    <col min="11872" max="11872" width="17.5703125" style="1" customWidth="1"/>
    <col min="11873" max="11873" width="17.85546875" style="1" customWidth="1"/>
    <col min="11874" max="11874" width="14.42578125" style="1" customWidth="1"/>
    <col min="11875" max="11875" width="18.7109375" style="1" customWidth="1"/>
    <col min="11876" max="12100" width="9.140625" style="1"/>
    <col min="12101" max="12101" width="5" style="1" customWidth="1"/>
    <col min="12102" max="12102" width="75.28515625" style="1" customWidth="1"/>
    <col min="12103" max="12103" width="14" style="1" customWidth="1"/>
    <col min="12104" max="12104" width="13" style="1" customWidth="1"/>
    <col min="12105" max="12105" width="21.28515625" style="1" customWidth="1"/>
    <col min="12106" max="12115" width="19" style="1" customWidth="1"/>
    <col min="12116" max="12116" width="23" style="1" customWidth="1"/>
    <col min="12117" max="12117" width="12.28515625" style="1" customWidth="1"/>
    <col min="12118" max="12118" width="24.140625" style="1" customWidth="1"/>
    <col min="12119" max="12120" width="17.28515625" style="1" customWidth="1"/>
    <col min="12121" max="12121" width="15" style="1" bestFit="1" customWidth="1"/>
    <col min="12122" max="12123" width="9.85546875" style="1" bestFit="1" customWidth="1"/>
    <col min="12124" max="12124" width="9.28515625" style="1" bestFit="1" customWidth="1"/>
    <col min="12125" max="12125" width="12.5703125" style="1" bestFit="1" customWidth="1"/>
    <col min="12126" max="12126" width="62.85546875" style="1" customWidth="1"/>
    <col min="12127" max="12127" width="3.85546875" style="1" customWidth="1"/>
    <col min="12128" max="12128" width="17.5703125" style="1" customWidth="1"/>
    <col min="12129" max="12129" width="17.85546875" style="1" customWidth="1"/>
    <col min="12130" max="12130" width="14.42578125" style="1" customWidth="1"/>
    <col min="12131" max="12131" width="18.7109375" style="1" customWidth="1"/>
    <col min="12132" max="12356" width="9.140625" style="1"/>
    <col min="12357" max="12357" width="5" style="1" customWidth="1"/>
    <col min="12358" max="12358" width="75.28515625" style="1" customWidth="1"/>
    <col min="12359" max="12359" width="14" style="1" customWidth="1"/>
    <col min="12360" max="12360" width="13" style="1" customWidth="1"/>
    <col min="12361" max="12361" width="21.28515625" style="1" customWidth="1"/>
    <col min="12362" max="12371" width="19" style="1" customWidth="1"/>
    <col min="12372" max="12372" width="23" style="1" customWidth="1"/>
    <col min="12373" max="12373" width="12.28515625" style="1" customWidth="1"/>
    <col min="12374" max="12374" width="24.140625" style="1" customWidth="1"/>
    <col min="12375" max="12376" width="17.28515625" style="1" customWidth="1"/>
    <col min="12377" max="12377" width="15" style="1" bestFit="1" customWidth="1"/>
    <col min="12378" max="12379" width="9.85546875" style="1" bestFit="1" customWidth="1"/>
    <col min="12380" max="12380" width="9.28515625" style="1" bestFit="1" customWidth="1"/>
    <col min="12381" max="12381" width="12.5703125" style="1" bestFit="1" customWidth="1"/>
    <col min="12382" max="12382" width="62.85546875" style="1" customWidth="1"/>
    <col min="12383" max="12383" width="3.85546875" style="1" customWidth="1"/>
    <col min="12384" max="12384" width="17.5703125" style="1" customWidth="1"/>
    <col min="12385" max="12385" width="17.85546875" style="1" customWidth="1"/>
    <col min="12386" max="12386" width="14.42578125" style="1" customWidth="1"/>
    <col min="12387" max="12387" width="18.7109375" style="1" customWidth="1"/>
    <col min="12388" max="12612" width="9.140625" style="1"/>
    <col min="12613" max="12613" width="5" style="1" customWidth="1"/>
    <col min="12614" max="12614" width="75.28515625" style="1" customWidth="1"/>
    <col min="12615" max="12615" width="14" style="1" customWidth="1"/>
    <col min="12616" max="12616" width="13" style="1" customWidth="1"/>
    <col min="12617" max="12617" width="21.28515625" style="1" customWidth="1"/>
    <col min="12618" max="12627" width="19" style="1" customWidth="1"/>
    <col min="12628" max="12628" width="23" style="1" customWidth="1"/>
    <col min="12629" max="12629" width="12.28515625" style="1" customWidth="1"/>
    <col min="12630" max="12630" width="24.140625" style="1" customWidth="1"/>
    <col min="12631" max="12632" width="17.28515625" style="1" customWidth="1"/>
    <col min="12633" max="12633" width="15" style="1" bestFit="1" customWidth="1"/>
    <col min="12634" max="12635" width="9.85546875" style="1" bestFit="1" customWidth="1"/>
    <col min="12636" max="12636" width="9.28515625" style="1" bestFit="1" customWidth="1"/>
    <col min="12637" max="12637" width="12.5703125" style="1" bestFit="1" customWidth="1"/>
    <col min="12638" max="12638" width="62.85546875" style="1" customWidth="1"/>
    <col min="12639" max="12639" width="3.85546875" style="1" customWidth="1"/>
    <col min="12640" max="12640" width="17.5703125" style="1" customWidth="1"/>
    <col min="12641" max="12641" width="17.85546875" style="1" customWidth="1"/>
    <col min="12642" max="12642" width="14.42578125" style="1" customWidth="1"/>
    <col min="12643" max="12643" width="18.7109375" style="1" customWidth="1"/>
    <col min="12644" max="12868" width="9.140625" style="1"/>
    <col min="12869" max="12869" width="5" style="1" customWidth="1"/>
    <col min="12870" max="12870" width="75.28515625" style="1" customWidth="1"/>
    <col min="12871" max="12871" width="14" style="1" customWidth="1"/>
    <col min="12872" max="12872" width="13" style="1" customWidth="1"/>
    <col min="12873" max="12873" width="21.28515625" style="1" customWidth="1"/>
    <col min="12874" max="12883" width="19" style="1" customWidth="1"/>
    <col min="12884" max="12884" width="23" style="1" customWidth="1"/>
    <col min="12885" max="12885" width="12.28515625" style="1" customWidth="1"/>
    <col min="12886" max="12886" width="24.140625" style="1" customWidth="1"/>
    <col min="12887" max="12888" width="17.28515625" style="1" customWidth="1"/>
    <col min="12889" max="12889" width="15" style="1" bestFit="1" customWidth="1"/>
    <col min="12890" max="12891" width="9.85546875" style="1" bestFit="1" customWidth="1"/>
    <col min="12892" max="12892" width="9.28515625" style="1" bestFit="1" customWidth="1"/>
    <col min="12893" max="12893" width="12.5703125" style="1" bestFit="1" customWidth="1"/>
    <col min="12894" max="12894" width="62.85546875" style="1" customWidth="1"/>
    <col min="12895" max="12895" width="3.85546875" style="1" customWidth="1"/>
    <col min="12896" max="12896" width="17.5703125" style="1" customWidth="1"/>
    <col min="12897" max="12897" width="17.85546875" style="1" customWidth="1"/>
    <col min="12898" max="12898" width="14.42578125" style="1" customWidth="1"/>
    <col min="12899" max="12899" width="18.7109375" style="1" customWidth="1"/>
    <col min="12900" max="13124" width="9.140625" style="1"/>
    <col min="13125" max="13125" width="5" style="1" customWidth="1"/>
    <col min="13126" max="13126" width="75.28515625" style="1" customWidth="1"/>
    <col min="13127" max="13127" width="14" style="1" customWidth="1"/>
    <col min="13128" max="13128" width="13" style="1" customWidth="1"/>
    <col min="13129" max="13129" width="21.28515625" style="1" customWidth="1"/>
    <col min="13130" max="13139" width="19" style="1" customWidth="1"/>
    <col min="13140" max="13140" width="23" style="1" customWidth="1"/>
    <col min="13141" max="13141" width="12.28515625" style="1" customWidth="1"/>
    <col min="13142" max="13142" width="24.140625" style="1" customWidth="1"/>
    <col min="13143" max="13144" width="17.28515625" style="1" customWidth="1"/>
    <col min="13145" max="13145" width="15" style="1" bestFit="1" customWidth="1"/>
    <col min="13146" max="13147" width="9.85546875" style="1" bestFit="1" customWidth="1"/>
    <col min="13148" max="13148" width="9.28515625" style="1" bestFit="1" customWidth="1"/>
    <col min="13149" max="13149" width="12.5703125" style="1" bestFit="1" customWidth="1"/>
    <col min="13150" max="13150" width="62.85546875" style="1" customWidth="1"/>
    <col min="13151" max="13151" width="3.85546875" style="1" customWidth="1"/>
    <col min="13152" max="13152" width="17.5703125" style="1" customWidth="1"/>
    <col min="13153" max="13153" width="17.85546875" style="1" customWidth="1"/>
    <col min="13154" max="13154" width="14.42578125" style="1" customWidth="1"/>
    <col min="13155" max="13155" width="18.7109375" style="1" customWidth="1"/>
    <col min="13156" max="13380" width="9.140625" style="1"/>
    <col min="13381" max="13381" width="5" style="1" customWidth="1"/>
    <col min="13382" max="13382" width="75.28515625" style="1" customWidth="1"/>
    <col min="13383" max="13383" width="14" style="1" customWidth="1"/>
    <col min="13384" max="13384" width="13" style="1" customWidth="1"/>
    <col min="13385" max="13385" width="21.28515625" style="1" customWidth="1"/>
    <col min="13386" max="13395" width="19" style="1" customWidth="1"/>
    <col min="13396" max="13396" width="23" style="1" customWidth="1"/>
    <col min="13397" max="13397" width="12.28515625" style="1" customWidth="1"/>
    <col min="13398" max="13398" width="24.140625" style="1" customWidth="1"/>
    <col min="13399" max="13400" width="17.28515625" style="1" customWidth="1"/>
    <col min="13401" max="13401" width="15" style="1" bestFit="1" customWidth="1"/>
    <col min="13402" max="13403" width="9.85546875" style="1" bestFit="1" customWidth="1"/>
    <col min="13404" max="13404" width="9.28515625" style="1" bestFit="1" customWidth="1"/>
    <col min="13405" max="13405" width="12.5703125" style="1" bestFit="1" customWidth="1"/>
    <col min="13406" max="13406" width="62.85546875" style="1" customWidth="1"/>
    <col min="13407" max="13407" width="3.85546875" style="1" customWidth="1"/>
    <col min="13408" max="13408" width="17.5703125" style="1" customWidth="1"/>
    <col min="13409" max="13409" width="17.85546875" style="1" customWidth="1"/>
    <col min="13410" max="13410" width="14.42578125" style="1" customWidth="1"/>
    <col min="13411" max="13411" width="18.7109375" style="1" customWidth="1"/>
    <col min="13412" max="13636" width="9.140625" style="1"/>
    <col min="13637" max="13637" width="5" style="1" customWidth="1"/>
    <col min="13638" max="13638" width="75.28515625" style="1" customWidth="1"/>
    <col min="13639" max="13639" width="14" style="1" customWidth="1"/>
    <col min="13640" max="13640" width="13" style="1" customWidth="1"/>
    <col min="13641" max="13641" width="21.28515625" style="1" customWidth="1"/>
    <col min="13642" max="13651" width="19" style="1" customWidth="1"/>
    <col min="13652" max="13652" width="23" style="1" customWidth="1"/>
    <col min="13653" max="13653" width="12.28515625" style="1" customWidth="1"/>
    <col min="13654" max="13654" width="24.140625" style="1" customWidth="1"/>
    <col min="13655" max="13656" width="17.28515625" style="1" customWidth="1"/>
    <col min="13657" max="13657" width="15" style="1" bestFit="1" customWidth="1"/>
    <col min="13658" max="13659" width="9.85546875" style="1" bestFit="1" customWidth="1"/>
    <col min="13660" max="13660" width="9.28515625" style="1" bestFit="1" customWidth="1"/>
    <col min="13661" max="13661" width="12.5703125" style="1" bestFit="1" customWidth="1"/>
    <col min="13662" max="13662" width="62.85546875" style="1" customWidth="1"/>
    <col min="13663" max="13663" width="3.85546875" style="1" customWidth="1"/>
    <col min="13664" max="13664" width="17.5703125" style="1" customWidth="1"/>
    <col min="13665" max="13665" width="17.85546875" style="1" customWidth="1"/>
    <col min="13666" max="13666" width="14.42578125" style="1" customWidth="1"/>
    <col min="13667" max="13667" width="18.7109375" style="1" customWidth="1"/>
    <col min="13668" max="13892" width="9.140625" style="1"/>
    <col min="13893" max="13893" width="5" style="1" customWidth="1"/>
    <col min="13894" max="13894" width="75.28515625" style="1" customWidth="1"/>
    <col min="13895" max="13895" width="14" style="1" customWidth="1"/>
    <col min="13896" max="13896" width="13" style="1" customWidth="1"/>
    <col min="13897" max="13897" width="21.28515625" style="1" customWidth="1"/>
    <col min="13898" max="13907" width="19" style="1" customWidth="1"/>
    <col min="13908" max="13908" width="23" style="1" customWidth="1"/>
    <col min="13909" max="13909" width="12.28515625" style="1" customWidth="1"/>
    <col min="13910" max="13910" width="24.140625" style="1" customWidth="1"/>
    <col min="13911" max="13912" width="17.28515625" style="1" customWidth="1"/>
    <col min="13913" max="13913" width="15" style="1" bestFit="1" customWidth="1"/>
    <col min="13914" max="13915" width="9.85546875" style="1" bestFit="1" customWidth="1"/>
    <col min="13916" max="13916" width="9.28515625" style="1" bestFit="1" customWidth="1"/>
    <col min="13917" max="13917" width="12.5703125" style="1" bestFit="1" customWidth="1"/>
    <col min="13918" max="13918" width="62.85546875" style="1" customWidth="1"/>
    <col min="13919" max="13919" width="3.85546875" style="1" customWidth="1"/>
    <col min="13920" max="13920" width="17.5703125" style="1" customWidth="1"/>
    <col min="13921" max="13921" width="17.85546875" style="1" customWidth="1"/>
    <col min="13922" max="13922" width="14.42578125" style="1" customWidth="1"/>
    <col min="13923" max="13923" width="18.7109375" style="1" customWidth="1"/>
    <col min="13924" max="14148" width="9.140625" style="1"/>
    <col min="14149" max="14149" width="5" style="1" customWidth="1"/>
    <col min="14150" max="14150" width="75.28515625" style="1" customWidth="1"/>
    <col min="14151" max="14151" width="14" style="1" customWidth="1"/>
    <col min="14152" max="14152" width="13" style="1" customWidth="1"/>
    <col min="14153" max="14153" width="21.28515625" style="1" customWidth="1"/>
    <col min="14154" max="14163" width="19" style="1" customWidth="1"/>
    <col min="14164" max="14164" width="23" style="1" customWidth="1"/>
    <col min="14165" max="14165" width="12.28515625" style="1" customWidth="1"/>
    <col min="14166" max="14166" width="24.140625" style="1" customWidth="1"/>
    <col min="14167" max="14168" width="17.28515625" style="1" customWidth="1"/>
    <col min="14169" max="14169" width="15" style="1" bestFit="1" customWidth="1"/>
    <col min="14170" max="14171" width="9.85546875" style="1" bestFit="1" customWidth="1"/>
    <col min="14172" max="14172" width="9.28515625" style="1" bestFit="1" customWidth="1"/>
    <col min="14173" max="14173" width="12.5703125" style="1" bestFit="1" customWidth="1"/>
    <col min="14174" max="14174" width="62.85546875" style="1" customWidth="1"/>
    <col min="14175" max="14175" width="3.85546875" style="1" customWidth="1"/>
    <col min="14176" max="14176" width="17.5703125" style="1" customWidth="1"/>
    <col min="14177" max="14177" width="17.85546875" style="1" customWidth="1"/>
    <col min="14178" max="14178" width="14.42578125" style="1" customWidth="1"/>
    <col min="14179" max="14179" width="18.7109375" style="1" customWidth="1"/>
    <col min="14180" max="14404" width="9.140625" style="1"/>
    <col min="14405" max="14405" width="5" style="1" customWidth="1"/>
    <col min="14406" max="14406" width="75.28515625" style="1" customWidth="1"/>
    <col min="14407" max="14407" width="14" style="1" customWidth="1"/>
    <col min="14408" max="14408" width="13" style="1" customWidth="1"/>
    <col min="14409" max="14409" width="21.28515625" style="1" customWidth="1"/>
    <col min="14410" max="14419" width="19" style="1" customWidth="1"/>
    <col min="14420" max="14420" width="23" style="1" customWidth="1"/>
    <col min="14421" max="14421" width="12.28515625" style="1" customWidth="1"/>
    <col min="14422" max="14422" width="24.140625" style="1" customWidth="1"/>
    <col min="14423" max="14424" width="17.28515625" style="1" customWidth="1"/>
    <col min="14425" max="14425" width="15" style="1" bestFit="1" customWidth="1"/>
    <col min="14426" max="14427" width="9.85546875" style="1" bestFit="1" customWidth="1"/>
    <col min="14428" max="14428" width="9.28515625" style="1" bestFit="1" customWidth="1"/>
    <col min="14429" max="14429" width="12.5703125" style="1" bestFit="1" customWidth="1"/>
    <col min="14430" max="14430" width="62.85546875" style="1" customWidth="1"/>
    <col min="14431" max="14431" width="3.85546875" style="1" customWidth="1"/>
    <col min="14432" max="14432" width="17.5703125" style="1" customWidth="1"/>
    <col min="14433" max="14433" width="17.85546875" style="1" customWidth="1"/>
    <col min="14434" max="14434" width="14.42578125" style="1" customWidth="1"/>
    <col min="14435" max="14435" width="18.7109375" style="1" customWidth="1"/>
    <col min="14436" max="14660" width="9.140625" style="1"/>
    <col min="14661" max="14661" width="5" style="1" customWidth="1"/>
    <col min="14662" max="14662" width="75.28515625" style="1" customWidth="1"/>
    <col min="14663" max="14663" width="14" style="1" customWidth="1"/>
    <col min="14664" max="14664" width="13" style="1" customWidth="1"/>
    <col min="14665" max="14665" width="21.28515625" style="1" customWidth="1"/>
    <col min="14666" max="14675" width="19" style="1" customWidth="1"/>
    <col min="14676" max="14676" width="23" style="1" customWidth="1"/>
    <col min="14677" max="14677" width="12.28515625" style="1" customWidth="1"/>
    <col min="14678" max="14678" width="24.140625" style="1" customWidth="1"/>
    <col min="14679" max="14680" width="17.28515625" style="1" customWidth="1"/>
    <col min="14681" max="14681" width="15" style="1" bestFit="1" customWidth="1"/>
    <col min="14682" max="14683" width="9.85546875" style="1" bestFit="1" customWidth="1"/>
    <col min="14684" max="14684" width="9.28515625" style="1" bestFit="1" customWidth="1"/>
    <col min="14685" max="14685" width="12.5703125" style="1" bestFit="1" customWidth="1"/>
    <col min="14686" max="14686" width="62.85546875" style="1" customWidth="1"/>
    <col min="14687" max="14687" width="3.85546875" style="1" customWidth="1"/>
    <col min="14688" max="14688" width="17.5703125" style="1" customWidth="1"/>
    <col min="14689" max="14689" width="17.85546875" style="1" customWidth="1"/>
    <col min="14690" max="14690" width="14.42578125" style="1" customWidth="1"/>
    <col min="14691" max="14691" width="18.7109375" style="1" customWidth="1"/>
    <col min="14692" max="16384" width="9.140625" style="1"/>
  </cols>
  <sheetData>
    <row r="1" spans="1:12" x14ac:dyDescent="0.25">
      <c r="A1" s="126"/>
      <c r="B1" s="135"/>
      <c r="C1" s="126"/>
      <c r="D1" s="126"/>
      <c r="E1" s="126"/>
      <c r="F1" s="126"/>
      <c r="G1" s="126"/>
      <c r="H1" s="126"/>
      <c r="I1" s="126"/>
      <c r="J1" s="127"/>
      <c r="K1" s="126" t="s">
        <v>122</v>
      </c>
      <c r="L1" s="125"/>
    </row>
    <row r="2" spans="1:12" s="4" customFormat="1" x14ac:dyDescent="0.25">
      <c r="A2" s="129"/>
      <c r="B2" s="132"/>
      <c r="C2" s="129"/>
      <c r="D2" s="129"/>
      <c r="E2" s="129"/>
      <c r="F2" s="129"/>
      <c r="G2" s="129"/>
      <c r="H2" s="129"/>
      <c r="I2" s="129"/>
      <c r="J2" s="134"/>
      <c r="K2" s="129" t="s">
        <v>123</v>
      </c>
      <c r="L2" s="133"/>
    </row>
    <row r="3" spans="1:12" s="56" customFormat="1" x14ac:dyDescent="0.25">
      <c r="A3" s="131"/>
      <c r="B3" s="132"/>
      <c r="C3" s="131"/>
      <c r="D3" s="131"/>
      <c r="E3" s="131"/>
      <c r="F3" s="131"/>
      <c r="G3" s="131"/>
      <c r="H3" s="131"/>
      <c r="I3" s="131"/>
      <c r="J3" s="130"/>
      <c r="K3" s="129" t="s">
        <v>121</v>
      </c>
      <c r="L3" s="128"/>
    </row>
    <row r="4" spans="1:12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7"/>
      <c r="K4" s="126" t="s">
        <v>124</v>
      </c>
      <c r="L4" s="125"/>
    </row>
    <row r="5" spans="1:12" ht="18" x14ac:dyDescent="0.25">
      <c r="A5" s="338" t="s">
        <v>120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</row>
    <row r="6" spans="1:12" ht="17.25" thickBot="1" x14ac:dyDescent="0.3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124"/>
    </row>
    <row r="7" spans="1:12" s="44" customFormat="1" ht="64.5" customHeight="1" thickBot="1" x14ac:dyDescent="0.3">
      <c r="A7" s="340" t="s">
        <v>119</v>
      </c>
      <c r="B7" s="340" t="s">
        <v>118</v>
      </c>
      <c r="C7" s="342" t="s">
        <v>117</v>
      </c>
      <c r="D7" s="343" t="s">
        <v>116</v>
      </c>
      <c r="E7" s="345" t="s">
        <v>115</v>
      </c>
      <c r="F7" s="347" t="s">
        <v>114</v>
      </c>
      <c r="G7" s="349" t="s">
        <v>113</v>
      </c>
      <c r="H7" s="350"/>
      <c r="I7" s="350"/>
      <c r="J7" s="350"/>
      <c r="K7" s="351"/>
      <c r="L7" s="336" t="s">
        <v>112</v>
      </c>
    </row>
    <row r="8" spans="1:12" s="44" customFormat="1" ht="43.5" customHeight="1" thickBot="1" x14ac:dyDescent="0.3">
      <c r="A8" s="341"/>
      <c r="B8" s="341"/>
      <c r="C8" s="341"/>
      <c r="D8" s="344"/>
      <c r="E8" s="346"/>
      <c r="F8" s="348"/>
      <c r="G8" s="145">
        <v>2012</v>
      </c>
      <c r="H8" s="144">
        <v>2013</v>
      </c>
      <c r="I8" s="143">
        <v>214</v>
      </c>
      <c r="J8" s="144">
        <v>2015</v>
      </c>
      <c r="K8" s="143">
        <v>2016</v>
      </c>
      <c r="L8" s="337"/>
    </row>
    <row r="9" spans="1:12" s="44" customFormat="1" ht="17.25" customHeight="1" thickBot="1" x14ac:dyDescent="0.3">
      <c r="A9" s="120">
        <v>1</v>
      </c>
      <c r="B9" s="119">
        <v>2</v>
      </c>
      <c r="C9" s="123">
        <v>3</v>
      </c>
      <c r="D9" s="123">
        <v>4</v>
      </c>
      <c r="E9" s="123">
        <v>5</v>
      </c>
      <c r="F9" s="122">
        <v>6</v>
      </c>
      <c r="G9" s="121">
        <v>7</v>
      </c>
      <c r="H9" s="119">
        <v>8</v>
      </c>
      <c r="I9" s="119">
        <v>9</v>
      </c>
      <c r="J9" s="119">
        <v>10</v>
      </c>
      <c r="K9" s="120">
        <v>11</v>
      </c>
      <c r="L9" s="119">
        <v>12</v>
      </c>
    </row>
    <row r="10" spans="1:12" s="4" customFormat="1" ht="19.5" customHeight="1" x14ac:dyDescent="0.25">
      <c r="A10" s="118"/>
      <c r="B10" s="331" t="s">
        <v>111</v>
      </c>
      <c r="C10" s="331"/>
      <c r="D10" s="331"/>
      <c r="E10" s="332"/>
      <c r="F10" s="101">
        <f>F13</f>
        <v>55051517</v>
      </c>
      <c r="G10" s="146">
        <f>G11+G12</f>
        <v>8866996</v>
      </c>
      <c r="H10" s="115">
        <f t="shared" ref="H10:L12" si="0">H13</f>
        <v>9752887</v>
      </c>
      <c r="I10" s="117">
        <f t="shared" si="0"/>
        <v>22237919</v>
      </c>
      <c r="J10" s="115">
        <f t="shared" si="0"/>
        <v>2908900</v>
      </c>
      <c r="K10" s="116">
        <f t="shared" si="0"/>
        <v>923100</v>
      </c>
      <c r="L10" s="115">
        <f t="shared" si="0"/>
        <v>44689802</v>
      </c>
    </row>
    <row r="11" spans="1:12" s="4" customFormat="1" ht="19.5" customHeight="1" x14ac:dyDescent="0.25">
      <c r="A11" s="114"/>
      <c r="B11" s="323" t="s">
        <v>1</v>
      </c>
      <c r="C11" s="323"/>
      <c r="D11" s="323"/>
      <c r="E11" s="324"/>
      <c r="F11" s="113">
        <f>F14</f>
        <v>11147357</v>
      </c>
      <c r="G11" s="147">
        <f>G14</f>
        <v>3096291</v>
      </c>
      <c r="H11" s="110">
        <f t="shared" si="0"/>
        <v>2433137</v>
      </c>
      <c r="I11" s="112">
        <f t="shared" si="0"/>
        <v>865710</v>
      </c>
      <c r="J11" s="110">
        <f t="shared" si="0"/>
        <v>908900</v>
      </c>
      <c r="K11" s="111">
        <f t="shared" si="0"/>
        <v>923100</v>
      </c>
      <c r="L11" s="110">
        <f t="shared" si="0"/>
        <v>8227138</v>
      </c>
    </row>
    <row r="12" spans="1:12" s="4" customFormat="1" ht="19.5" customHeight="1" thickBot="1" x14ac:dyDescent="0.3">
      <c r="A12" s="141"/>
      <c r="B12" s="325" t="s">
        <v>0</v>
      </c>
      <c r="C12" s="325"/>
      <c r="D12" s="325"/>
      <c r="E12" s="326"/>
      <c r="F12" s="109">
        <f>F15</f>
        <v>43904160</v>
      </c>
      <c r="G12" s="148">
        <f>G15</f>
        <v>5770705</v>
      </c>
      <c r="H12" s="106">
        <f t="shared" si="0"/>
        <v>7319750</v>
      </c>
      <c r="I12" s="108">
        <f t="shared" si="0"/>
        <v>21372209</v>
      </c>
      <c r="J12" s="106">
        <f t="shared" si="0"/>
        <v>2000000</v>
      </c>
      <c r="K12" s="107">
        <f t="shared" si="0"/>
        <v>0</v>
      </c>
      <c r="L12" s="106">
        <f t="shared" si="0"/>
        <v>36462664</v>
      </c>
    </row>
    <row r="13" spans="1:12" s="4" customFormat="1" ht="19.5" customHeight="1" x14ac:dyDescent="0.25">
      <c r="A13" s="105" t="s">
        <v>110</v>
      </c>
      <c r="B13" s="329" t="s">
        <v>109</v>
      </c>
      <c r="C13" s="329"/>
      <c r="D13" s="329"/>
      <c r="E13" s="330"/>
      <c r="F13" s="104">
        <f t="shared" ref="F13:L15" si="1">F16+F91</f>
        <v>55051517</v>
      </c>
      <c r="G13" s="149">
        <f t="shared" si="1"/>
        <v>8866996</v>
      </c>
      <c r="H13" s="101">
        <f t="shared" si="1"/>
        <v>9752887</v>
      </c>
      <c r="I13" s="101">
        <f t="shared" si="1"/>
        <v>22237919</v>
      </c>
      <c r="J13" s="103">
        <f t="shared" si="1"/>
        <v>2908900</v>
      </c>
      <c r="K13" s="102">
        <f t="shared" si="1"/>
        <v>923100</v>
      </c>
      <c r="L13" s="101">
        <f t="shared" si="1"/>
        <v>44689802</v>
      </c>
    </row>
    <row r="14" spans="1:12" s="4" customFormat="1" ht="19.5" customHeight="1" x14ac:dyDescent="0.25">
      <c r="A14" s="91"/>
      <c r="B14" s="323" t="s">
        <v>1</v>
      </c>
      <c r="C14" s="323"/>
      <c r="D14" s="323"/>
      <c r="E14" s="324"/>
      <c r="F14" s="15">
        <f t="shared" si="1"/>
        <v>11147357</v>
      </c>
      <c r="G14" s="147">
        <f t="shared" si="1"/>
        <v>3096291</v>
      </c>
      <c r="H14" s="98">
        <f t="shared" si="1"/>
        <v>2433137</v>
      </c>
      <c r="I14" s="98">
        <f t="shared" si="1"/>
        <v>865710</v>
      </c>
      <c r="J14" s="100">
        <f t="shared" si="1"/>
        <v>908900</v>
      </c>
      <c r="K14" s="99">
        <f t="shared" si="1"/>
        <v>923100</v>
      </c>
      <c r="L14" s="98">
        <f t="shared" si="1"/>
        <v>8227138</v>
      </c>
    </row>
    <row r="15" spans="1:12" s="4" customFormat="1" ht="19.5" customHeight="1" thickBot="1" x14ac:dyDescent="0.3">
      <c r="A15" s="88"/>
      <c r="B15" s="325" t="s">
        <v>0</v>
      </c>
      <c r="C15" s="325"/>
      <c r="D15" s="325"/>
      <c r="E15" s="326"/>
      <c r="F15" s="25">
        <f t="shared" si="1"/>
        <v>43904160</v>
      </c>
      <c r="G15" s="148">
        <f t="shared" si="1"/>
        <v>5770705</v>
      </c>
      <c r="H15" s="95">
        <f t="shared" si="1"/>
        <v>7319750</v>
      </c>
      <c r="I15" s="95">
        <f t="shared" si="1"/>
        <v>21372209</v>
      </c>
      <c r="J15" s="97">
        <f t="shared" si="1"/>
        <v>2000000</v>
      </c>
      <c r="K15" s="96">
        <f t="shared" si="1"/>
        <v>0</v>
      </c>
      <c r="L15" s="95">
        <f t="shared" si="1"/>
        <v>36462664</v>
      </c>
    </row>
    <row r="16" spans="1:12" s="4" customFormat="1" ht="36.75" customHeight="1" x14ac:dyDescent="0.25">
      <c r="A16" s="94" t="s">
        <v>108</v>
      </c>
      <c r="B16" s="327" t="s">
        <v>107</v>
      </c>
      <c r="C16" s="327"/>
      <c r="D16" s="327"/>
      <c r="E16" s="328"/>
      <c r="F16" s="54">
        <f t="shared" ref="F16:L16" si="2">F19+F23+F27+F31+F35+F43+F51+F59+F63+F67+F71+F75+F79+F83+F87</f>
        <v>10690838</v>
      </c>
      <c r="G16" s="93">
        <f t="shared" si="2"/>
        <v>4707251</v>
      </c>
      <c r="H16" s="54">
        <f t="shared" si="2"/>
        <v>1656437</v>
      </c>
      <c r="I16" s="54">
        <f t="shared" si="2"/>
        <v>154810</v>
      </c>
      <c r="J16" s="93">
        <f t="shared" si="2"/>
        <v>38000</v>
      </c>
      <c r="K16" s="92">
        <f t="shared" si="2"/>
        <v>0</v>
      </c>
      <c r="L16" s="54">
        <f t="shared" si="2"/>
        <v>6556498</v>
      </c>
    </row>
    <row r="17" spans="1:12" s="4" customFormat="1" ht="19.5" customHeight="1" x14ac:dyDescent="0.25">
      <c r="A17" s="91"/>
      <c r="B17" s="333" t="s">
        <v>52</v>
      </c>
      <c r="C17" s="333"/>
      <c r="D17" s="333"/>
      <c r="E17" s="324"/>
      <c r="F17" s="15">
        <f t="shared" ref="F17:L18" si="3">F21+F25+F29+F33+F37+F45+F53+F61+F65+F69+F73+F77+F81+F85+F89</f>
        <v>6848757</v>
      </c>
      <c r="G17" s="90">
        <f t="shared" si="3"/>
        <v>2563891</v>
      </c>
      <c r="H17" s="11">
        <f t="shared" si="3"/>
        <v>1656437</v>
      </c>
      <c r="I17" s="11">
        <f t="shared" si="3"/>
        <v>154810</v>
      </c>
      <c r="J17" s="90">
        <f t="shared" si="3"/>
        <v>38000</v>
      </c>
      <c r="K17" s="89">
        <f t="shared" si="3"/>
        <v>0</v>
      </c>
      <c r="L17" s="11">
        <f t="shared" si="3"/>
        <v>4413138</v>
      </c>
    </row>
    <row r="18" spans="1:12" s="4" customFormat="1" ht="19.5" customHeight="1" thickBot="1" x14ac:dyDescent="0.3">
      <c r="A18" s="88"/>
      <c r="B18" s="334" t="s">
        <v>51</v>
      </c>
      <c r="C18" s="334"/>
      <c r="D18" s="334"/>
      <c r="E18" s="335"/>
      <c r="F18" s="9">
        <f t="shared" si="3"/>
        <v>3842081</v>
      </c>
      <c r="G18" s="87">
        <f t="shared" si="3"/>
        <v>2143360</v>
      </c>
      <c r="H18" s="5">
        <f t="shared" si="3"/>
        <v>0</v>
      </c>
      <c r="I18" s="5">
        <f t="shared" si="3"/>
        <v>0</v>
      </c>
      <c r="J18" s="87">
        <f t="shared" si="3"/>
        <v>0</v>
      </c>
      <c r="K18" s="86">
        <f t="shared" si="3"/>
        <v>0</v>
      </c>
      <c r="L18" s="5">
        <f t="shared" si="3"/>
        <v>2143360</v>
      </c>
    </row>
    <row r="19" spans="1:12" s="4" customFormat="1" ht="72" customHeight="1" x14ac:dyDescent="0.25">
      <c r="A19" s="179">
        <v>1</v>
      </c>
      <c r="B19" s="84" t="s">
        <v>106</v>
      </c>
      <c r="C19" s="161" t="s">
        <v>94</v>
      </c>
      <c r="D19" s="165" t="s">
        <v>33</v>
      </c>
      <c r="E19" s="274" t="s">
        <v>105</v>
      </c>
      <c r="F19" s="173">
        <f>2669998</f>
        <v>2669998</v>
      </c>
      <c r="G19" s="175">
        <f>1634065</f>
        <v>1634065</v>
      </c>
      <c r="H19" s="150"/>
      <c r="I19" s="150"/>
      <c r="J19" s="150"/>
      <c r="K19" s="276"/>
      <c r="L19" s="154">
        <f>G19+H19+I19+J19+K19</f>
        <v>1634065</v>
      </c>
    </row>
    <row r="20" spans="1:12" s="4" customFormat="1" ht="54" customHeight="1" x14ac:dyDescent="0.25">
      <c r="A20" s="180"/>
      <c r="B20" s="17" t="s">
        <v>104</v>
      </c>
      <c r="C20" s="162"/>
      <c r="D20" s="166"/>
      <c r="E20" s="193"/>
      <c r="F20" s="174"/>
      <c r="G20" s="176"/>
      <c r="H20" s="197"/>
      <c r="I20" s="197"/>
      <c r="J20" s="197"/>
      <c r="K20" s="195"/>
      <c r="L20" s="196"/>
    </row>
    <row r="21" spans="1:12" s="4" customFormat="1" x14ac:dyDescent="0.25">
      <c r="A21" s="321"/>
      <c r="B21" s="16" t="s">
        <v>1</v>
      </c>
      <c r="C21" s="212"/>
      <c r="D21" s="214"/>
      <c r="E21" s="194"/>
      <c r="F21" s="15"/>
      <c r="G21" s="28"/>
      <c r="H21" s="13"/>
      <c r="I21" s="13"/>
      <c r="J21" s="13"/>
      <c r="K21" s="12"/>
      <c r="L21" s="11">
        <f>G21+H21+I21+J21+K21</f>
        <v>0</v>
      </c>
    </row>
    <row r="22" spans="1:12" s="4" customFormat="1" ht="17.25" thickBot="1" x14ac:dyDescent="0.3">
      <c r="A22" s="322"/>
      <c r="B22" s="10" t="s">
        <v>0</v>
      </c>
      <c r="C22" s="266"/>
      <c r="D22" s="230"/>
      <c r="E22" s="279"/>
      <c r="F22" s="9">
        <f>2669998</f>
        <v>2669998</v>
      </c>
      <c r="G22" s="85">
        <f>1634065</f>
        <v>1634065</v>
      </c>
      <c r="H22" s="7"/>
      <c r="I22" s="7"/>
      <c r="J22" s="7"/>
      <c r="K22" s="6"/>
      <c r="L22" s="11">
        <f>G22+H22+I22+J22+K22</f>
        <v>1634065</v>
      </c>
    </row>
    <row r="23" spans="1:12" s="4" customFormat="1" ht="59.25" customHeight="1" x14ac:dyDescent="0.25">
      <c r="A23" s="179">
        <v>2</v>
      </c>
      <c r="B23" s="42" t="s">
        <v>103</v>
      </c>
      <c r="C23" s="264" t="s">
        <v>102</v>
      </c>
      <c r="D23" s="239" t="s">
        <v>101</v>
      </c>
      <c r="E23" s="274" t="s">
        <v>23</v>
      </c>
      <c r="F23" s="173">
        <f>474521</f>
        <v>474521</v>
      </c>
      <c r="G23" s="175">
        <v>69000</v>
      </c>
      <c r="H23" s="150">
        <v>71000</v>
      </c>
      <c r="I23" s="150">
        <v>73000</v>
      </c>
      <c r="J23" s="150">
        <v>38000</v>
      </c>
      <c r="K23" s="152"/>
      <c r="L23" s="154">
        <f>G23+H23+I23+J23+K23</f>
        <v>251000</v>
      </c>
    </row>
    <row r="24" spans="1:12" s="4" customFormat="1" ht="42.75" customHeight="1" x14ac:dyDescent="0.25">
      <c r="A24" s="180"/>
      <c r="B24" s="41" t="s">
        <v>100</v>
      </c>
      <c r="C24" s="265"/>
      <c r="D24" s="267"/>
      <c r="E24" s="193"/>
      <c r="F24" s="197"/>
      <c r="G24" s="318"/>
      <c r="H24" s="197"/>
      <c r="I24" s="197"/>
      <c r="J24" s="197"/>
      <c r="K24" s="195"/>
      <c r="L24" s="196"/>
    </row>
    <row r="25" spans="1:12" s="4" customFormat="1" x14ac:dyDescent="0.25">
      <c r="A25" s="304"/>
      <c r="B25" s="37" t="s">
        <v>1</v>
      </c>
      <c r="C25" s="306"/>
      <c r="D25" s="308"/>
      <c r="E25" s="310"/>
      <c r="F25" s="15">
        <f>416775</f>
        <v>416775</v>
      </c>
      <c r="G25" s="46">
        <v>69000</v>
      </c>
      <c r="H25" s="13">
        <v>71000</v>
      </c>
      <c r="I25" s="13">
        <v>73000</v>
      </c>
      <c r="J25" s="13">
        <v>38000</v>
      </c>
      <c r="K25" s="12"/>
      <c r="L25" s="11">
        <f>G25+H25+I25+J25+K25</f>
        <v>251000</v>
      </c>
    </row>
    <row r="26" spans="1:12" s="4" customFormat="1" ht="17.25" thickBot="1" x14ac:dyDescent="0.3">
      <c r="A26" s="305"/>
      <c r="B26" s="35" t="s">
        <v>0</v>
      </c>
      <c r="C26" s="307"/>
      <c r="D26" s="309"/>
      <c r="E26" s="311"/>
      <c r="F26" s="9">
        <f>57746</f>
        <v>57746</v>
      </c>
      <c r="G26" s="8"/>
      <c r="H26" s="7"/>
      <c r="I26" s="7"/>
      <c r="J26" s="7"/>
      <c r="K26" s="6"/>
      <c r="L26" s="11">
        <f>G26+H26+I26+J26+K26</f>
        <v>0</v>
      </c>
    </row>
    <row r="27" spans="1:12" s="4" customFormat="1" ht="49.5" x14ac:dyDescent="0.25">
      <c r="A27" s="179">
        <v>3</v>
      </c>
      <c r="B27" s="84" t="s">
        <v>99</v>
      </c>
      <c r="C27" s="264" t="s">
        <v>98</v>
      </c>
      <c r="D27" s="239" t="s">
        <v>97</v>
      </c>
      <c r="E27" s="268" t="s">
        <v>93</v>
      </c>
      <c r="F27" s="173">
        <f>942374</f>
        <v>942374</v>
      </c>
      <c r="G27" s="177">
        <f>620104</f>
        <v>620104</v>
      </c>
      <c r="H27" s="150"/>
      <c r="I27" s="150"/>
      <c r="J27" s="150"/>
      <c r="K27" s="152"/>
      <c r="L27" s="154">
        <f>G27+H27+I27+J27+K27</f>
        <v>620104</v>
      </c>
    </row>
    <row r="28" spans="1:12" s="4" customFormat="1" ht="33" x14ac:dyDescent="0.25">
      <c r="A28" s="180"/>
      <c r="B28" s="83" t="s">
        <v>96</v>
      </c>
      <c r="C28" s="265"/>
      <c r="D28" s="267"/>
      <c r="E28" s="269"/>
      <c r="F28" s="197"/>
      <c r="G28" s="218"/>
      <c r="H28" s="197"/>
      <c r="I28" s="197"/>
      <c r="J28" s="197"/>
      <c r="K28" s="195"/>
      <c r="L28" s="196"/>
    </row>
    <row r="29" spans="1:12" s="4" customFormat="1" x14ac:dyDescent="0.25">
      <c r="A29" s="304"/>
      <c r="B29" s="37" t="s">
        <v>1</v>
      </c>
      <c r="C29" s="212"/>
      <c r="D29" s="214"/>
      <c r="E29" s="319"/>
      <c r="F29" s="15">
        <f>139037</f>
        <v>139037</v>
      </c>
      <c r="G29" s="14">
        <f>110809</f>
        <v>110809</v>
      </c>
      <c r="H29" s="13"/>
      <c r="I29" s="13"/>
      <c r="J29" s="13"/>
      <c r="K29" s="12"/>
      <c r="L29" s="11">
        <f>G29+H29+I29+J29+K29</f>
        <v>110809</v>
      </c>
    </row>
    <row r="30" spans="1:12" s="4" customFormat="1" ht="17.25" thickBot="1" x14ac:dyDescent="0.3">
      <c r="A30" s="305"/>
      <c r="B30" s="35" t="s">
        <v>0</v>
      </c>
      <c r="C30" s="266"/>
      <c r="D30" s="230"/>
      <c r="E30" s="320"/>
      <c r="F30" s="9">
        <f>803337</f>
        <v>803337</v>
      </c>
      <c r="G30" s="8">
        <f>509295</f>
        <v>509295</v>
      </c>
      <c r="H30" s="7"/>
      <c r="I30" s="7"/>
      <c r="J30" s="7"/>
      <c r="K30" s="6"/>
      <c r="L30" s="5">
        <f>G30+H30+I30+J30+K30</f>
        <v>509295</v>
      </c>
    </row>
    <row r="31" spans="1:12" s="4" customFormat="1" ht="86.25" customHeight="1" x14ac:dyDescent="0.25">
      <c r="A31" s="179">
        <v>4</v>
      </c>
      <c r="B31" s="84" t="s">
        <v>95</v>
      </c>
      <c r="C31" s="264" t="s">
        <v>94</v>
      </c>
      <c r="D31" s="239" t="s">
        <v>89</v>
      </c>
      <c r="E31" s="268" t="s">
        <v>93</v>
      </c>
      <c r="F31" s="173">
        <f>48750</f>
        <v>48750</v>
      </c>
      <c r="G31" s="177">
        <v>12554</v>
      </c>
      <c r="H31" s="150"/>
      <c r="I31" s="150"/>
      <c r="J31" s="150"/>
      <c r="K31" s="152"/>
      <c r="L31" s="154">
        <f>G31+H31+I31+J31+K31</f>
        <v>12554</v>
      </c>
    </row>
    <row r="32" spans="1:12" s="4" customFormat="1" ht="49.5" x14ac:dyDescent="0.25">
      <c r="A32" s="180"/>
      <c r="B32" s="83" t="s">
        <v>92</v>
      </c>
      <c r="C32" s="265"/>
      <c r="D32" s="267"/>
      <c r="E32" s="269"/>
      <c r="F32" s="197"/>
      <c r="G32" s="218"/>
      <c r="H32" s="197"/>
      <c r="I32" s="197"/>
      <c r="J32" s="197"/>
      <c r="K32" s="195"/>
      <c r="L32" s="196"/>
    </row>
    <row r="33" spans="1:12" s="4" customFormat="1" x14ac:dyDescent="0.25">
      <c r="A33" s="304"/>
      <c r="B33" s="37" t="s">
        <v>1</v>
      </c>
      <c r="C33" s="306"/>
      <c r="D33" s="308"/>
      <c r="E33" s="310"/>
      <c r="F33" s="15">
        <f>48750</f>
        <v>48750</v>
      </c>
      <c r="G33" s="14">
        <v>12554</v>
      </c>
      <c r="H33" s="13"/>
      <c r="I33" s="13"/>
      <c r="J33" s="13"/>
      <c r="K33" s="12"/>
      <c r="L33" s="11">
        <f>G33+H33+I33+J33+K33</f>
        <v>12554</v>
      </c>
    </row>
    <row r="34" spans="1:12" s="4" customFormat="1" ht="17.25" thickBot="1" x14ac:dyDescent="0.3">
      <c r="A34" s="305"/>
      <c r="B34" s="35" t="s">
        <v>0</v>
      </c>
      <c r="C34" s="307"/>
      <c r="D34" s="309"/>
      <c r="E34" s="311"/>
      <c r="F34" s="9"/>
      <c r="G34" s="59"/>
      <c r="H34" s="7"/>
      <c r="I34" s="7"/>
      <c r="J34" s="7"/>
      <c r="K34" s="6"/>
      <c r="L34" s="5">
        <f>G34+H34+I34+J34+K34</f>
        <v>0</v>
      </c>
    </row>
    <row r="35" spans="1:12" s="4" customFormat="1" ht="49.5" x14ac:dyDescent="0.25">
      <c r="A35" s="158">
        <v>5</v>
      </c>
      <c r="B35" s="77" t="s">
        <v>91</v>
      </c>
      <c r="C35" s="314" t="s">
        <v>82</v>
      </c>
      <c r="D35" s="317"/>
      <c r="E35" s="268" t="s">
        <v>86</v>
      </c>
      <c r="F35" s="173">
        <f>F37+F38</f>
        <v>302000</v>
      </c>
      <c r="G35" s="177">
        <f>G37+G38</f>
        <v>44393</v>
      </c>
      <c r="H35" s="150"/>
      <c r="I35" s="150"/>
      <c r="J35" s="150"/>
      <c r="K35" s="152"/>
      <c r="L35" s="154">
        <f>G35+H35+I35+J35+K35</f>
        <v>44393</v>
      </c>
    </row>
    <row r="36" spans="1:12" s="4" customFormat="1" ht="33" x14ac:dyDescent="0.25">
      <c r="A36" s="159"/>
      <c r="B36" s="76" t="s">
        <v>90</v>
      </c>
      <c r="C36" s="285"/>
      <c r="D36" s="287"/>
      <c r="E36" s="269"/>
      <c r="F36" s="197"/>
      <c r="G36" s="218"/>
      <c r="H36" s="197"/>
      <c r="I36" s="197"/>
      <c r="J36" s="197"/>
      <c r="K36" s="195"/>
      <c r="L36" s="196"/>
    </row>
    <row r="37" spans="1:12" s="4" customFormat="1" x14ac:dyDescent="0.25">
      <c r="A37" s="159"/>
      <c r="B37" s="37" t="s">
        <v>79</v>
      </c>
      <c r="C37" s="285"/>
      <c r="D37" s="287"/>
      <c r="E37" s="269"/>
      <c r="F37" s="67">
        <f>F39+F41</f>
        <v>302000</v>
      </c>
      <c r="G37" s="14">
        <f>G39+G41</f>
        <v>44393</v>
      </c>
      <c r="H37" s="13"/>
      <c r="I37" s="13"/>
      <c r="J37" s="27"/>
      <c r="K37" s="12"/>
      <c r="L37" s="11">
        <f t="shared" ref="L37:L43" si="4">G37+H37+I37+J37+K37</f>
        <v>44393</v>
      </c>
    </row>
    <row r="38" spans="1:12" s="4" customFormat="1" x14ac:dyDescent="0.25">
      <c r="A38" s="159"/>
      <c r="B38" s="75" t="s">
        <v>78</v>
      </c>
      <c r="C38" s="285"/>
      <c r="D38" s="267"/>
      <c r="E38" s="269"/>
      <c r="F38" s="82"/>
      <c r="G38" s="81"/>
      <c r="H38" s="80"/>
      <c r="I38" s="80"/>
      <c r="J38" s="79"/>
      <c r="K38" s="78"/>
      <c r="L38" s="69">
        <f t="shared" si="4"/>
        <v>0</v>
      </c>
    </row>
    <row r="39" spans="1:12" s="4" customFormat="1" x14ac:dyDescent="0.25">
      <c r="A39" s="159"/>
      <c r="B39" s="68" t="s">
        <v>1</v>
      </c>
      <c r="C39" s="285"/>
      <c r="D39" s="208" t="s">
        <v>89</v>
      </c>
      <c r="E39" s="269"/>
      <c r="F39" s="67">
        <v>6600</v>
      </c>
      <c r="G39" s="66">
        <v>3000</v>
      </c>
      <c r="H39" s="65"/>
      <c r="I39" s="65"/>
      <c r="J39" s="64"/>
      <c r="K39" s="63"/>
      <c r="L39" s="62">
        <f t="shared" si="4"/>
        <v>3000</v>
      </c>
    </row>
    <row r="40" spans="1:12" s="4" customFormat="1" x14ac:dyDescent="0.25">
      <c r="A40" s="159"/>
      <c r="B40" s="61" t="s">
        <v>0</v>
      </c>
      <c r="C40" s="285"/>
      <c r="D40" s="208"/>
      <c r="E40" s="269"/>
      <c r="F40" s="67"/>
      <c r="G40" s="14"/>
      <c r="H40" s="13"/>
      <c r="I40" s="13"/>
      <c r="J40" s="27"/>
      <c r="K40" s="12"/>
      <c r="L40" s="11">
        <f t="shared" si="4"/>
        <v>0</v>
      </c>
    </row>
    <row r="41" spans="1:12" s="4" customFormat="1" x14ac:dyDescent="0.25">
      <c r="A41" s="312"/>
      <c r="B41" s="61" t="s">
        <v>1</v>
      </c>
      <c r="C41" s="315"/>
      <c r="D41" s="208" t="s">
        <v>88</v>
      </c>
      <c r="E41" s="310"/>
      <c r="F41" s="15">
        <v>295400</v>
      </c>
      <c r="G41" s="46">
        <v>41393</v>
      </c>
      <c r="H41" s="13"/>
      <c r="I41" s="13"/>
      <c r="J41" s="27"/>
      <c r="K41" s="12"/>
      <c r="L41" s="11">
        <f t="shared" si="4"/>
        <v>41393</v>
      </c>
    </row>
    <row r="42" spans="1:12" s="4" customFormat="1" ht="17.25" thickBot="1" x14ac:dyDescent="0.3">
      <c r="A42" s="313"/>
      <c r="B42" s="60" t="s">
        <v>0</v>
      </c>
      <c r="C42" s="316"/>
      <c r="D42" s="209"/>
      <c r="E42" s="311"/>
      <c r="F42" s="9"/>
      <c r="G42" s="8"/>
      <c r="H42" s="7"/>
      <c r="I42" s="7"/>
      <c r="J42" s="57"/>
      <c r="K42" s="6"/>
      <c r="L42" s="5">
        <f t="shared" si="4"/>
        <v>0</v>
      </c>
    </row>
    <row r="43" spans="1:12" s="4" customFormat="1" ht="36" customHeight="1" x14ac:dyDescent="0.25">
      <c r="A43" s="221">
        <v>6</v>
      </c>
      <c r="B43" s="77" t="s">
        <v>87</v>
      </c>
      <c r="C43" s="264" t="s">
        <v>13</v>
      </c>
      <c r="D43" s="239"/>
      <c r="E43" s="299" t="s">
        <v>86</v>
      </c>
      <c r="F43" s="173">
        <f>182388</f>
        <v>182388</v>
      </c>
      <c r="G43" s="177">
        <f>G45+G46</f>
        <v>99580</v>
      </c>
      <c r="H43" s="150"/>
      <c r="I43" s="150"/>
      <c r="J43" s="150"/>
      <c r="K43" s="152"/>
      <c r="L43" s="154">
        <f t="shared" si="4"/>
        <v>99580</v>
      </c>
    </row>
    <row r="44" spans="1:12" s="4" customFormat="1" ht="60" customHeight="1" x14ac:dyDescent="0.25">
      <c r="A44" s="222"/>
      <c r="B44" s="76" t="s">
        <v>85</v>
      </c>
      <c r="C44" s="265"/>
      <c r="D44" s="267"/>
      <c r="E44" s="300"/>
      <c r="F44" s="197"/>
      <c r="G44" s="218"/>
      <c r="H44" s="197"/>
      <c r="I44" s="197"/>
      <c r="J44" s="197"/>
      <c r="K44" s="195"/>
      <c r="L44" s="196"/>
    </row>
    <row r="45" spans="1:12" s="4" customFormat="1" x14ac:dyDescent="0.25">
      <c r="A45" s="222"/>
      <c r="B45" s="37" t="s">
        <v>79</v>
      </c>
      <c r="C45" s="206"/>
      <c r="D45" s="202"/>
      <c r="E45" s="301"/>
      <c r="F45" s="15">
        <f>182388</f>
        <v>182388</v>
      </c>
      <c r="G45" s="14">
        <f>G47+G49</f>
        <v>99580</v>
      </c>
      <c r="H45" s="13"/>
      <c r="I45" s="13"/>
      <c r="J45" s="27"/>
      <c r="K45" s="12"/>
      <c r="L45" s="11">
        <f t="shared" ref="L45:L51" si="5">G45+H45+I45+J45+K45</f>
        <v>99580</v>
      </c>
    </row>
    <row r="46" spans="1:12" s="4" customFormat="1" x14ac:dyDescent="0.25">
      <c r="A46" s="222"/>
      <c r="B46" s="75" t="s">
        <v>78</v>
      </c>
      <c r="C46" s="206"/>
      <c r="D46" s="202"/>
      <c r="E46" s="301"/>
      <c r="F46" s="74"/>
      <c r="G46" s="73"/>
      <c r="H46" s="72"/>
      <c r="I46" s="72"/>
      <c r="J46" s="71"/>
      <c r="K46" s="70"/>
      <c r="L46" s="69">
        <f t="shared" si="5"/>
        <v>0</v>
      </c>
    </row>
    <row r="47" spans="1:12" s="4" customFormat="1" x14ac:dyDescent="0.25">
      <c r="A47" s="222"/>
      <c r="B47" s="68" t="s">
        <v>1</v>
      </c>
      <c r="C47" s="206"/>
      <c r="D47" s="208" t="s">
        <v>84</v>
      </c>
      <c r="E47" s="301"/>
      <c r="F47" s="67">
        <f>24889</f>
        <v>24889</v>
      </c>
      <c r="G47" s="66">
        <f>5740</f>
        <v>5740</v>
      </c>
      <c r="H47" s="65"/>
      <c r="I47" s="65"/>
      <c r="J47" s="64"/>
      <c r="K47" s="63"/>
      <c r="L47" s="62">
        <f t="shared" si="5"/>
        <v>5740</v>
      </c>
    </row>
    <row r="48" spans="1:12" s="4" customFormat="1" x14ac:dyDescent="0.25">
      <c r="A48" s="222"/>
      <c r="B48" s="61" t="s">
        <v>0</v>
      </c>
      <c r="C48" s="206"/>
      <c r="D48" s="202"/>
      <c r="E48" s="301"/>
      <c r="F48" s="15"/>
      <c r="G48" s="14"/>
      <c r="H48" s="13"/>
      <c r="I48" s="13"/>
      <c r="J48" s="27"/>
      <c r="K48" s="12"/>
      <c r="L48" s="11">
        <f t="shared" si="5"/>
        <v>0</v>
      </c>
    </row>
    <row r="49" spans="1:12" s="4" customFormat="1" x14ac:dyDescent="0.25">
      <c r="A49" s="222"/>
      <c r="B49" s="61" t="s">
        <v>1</v>
      </c>
      <c r="C49" s="212"/>
      <c r="D49" s="208" t="s">
        <v>77</v>
      </c>
      <c r="E49" s="302"/>
      <c r="F49" s="15">
        <f>157499</f>
        <v>157499</v>
      </c>
      <c r="G49" s="14">
        <f>93840</f>
        <v>93840</v>
      </c>
      <c r="H49" s="13"/>
      <c r="I49" s="13"/>
      <c r="J49" s="27"/>
      <c r="K49" s="12"/>
      <c r="L49" s="11">
        <f t="shared" si="5"/>
        <v>93840</v>
      </c>
    </row>
    <row r="50" spans="1:12" s="4" customFormat="1" ht="17.25" thickBot="1" x14ac:dyDescent="0.3">
      <c r="A50" s="284"/>
      <c r="B50" s="60" t="s">
        <v>0</v>
      </c>
      <c r="C50" s="266"/>
      <c r="D50" s="209"/>
      <c r="E50" s="303"/>
      <c r="F50" s="9"/>
      <c r="G50" s="8"/>
      <c r="H50" s="7"/>
      <c r="I50" s="7"/>
      <c r="J50" s="57"/>
      <c r="K50" s="6"/>
      <c r="L50" s="5">
        <f t="shared" si="5"/>
        <v>0</v>
      </c>
    </row>
    <row r="51" spans="1:12" s="4" customFormat="1" ht="35.25" customHeight="1" x14ac:dyDescent="0.25">
      <c r="A51" s="158">
        <v>7</v>
      </c>
      <c r="B51" s="77" t="s">
        <v>83</v>
      </c>
      <c r="C51" s="161" t="s">
        <v>82</v>
      </c>
      <c r="D51" s="165"/>
      <c r="E51" s="296" t="s">
        <v>81</v>
      </c>
      <c r="F51" s="173">
        <f>325224</f>
        <v>325224</v>
      </c>
      <c r="G51" s="177">
        <f>5224</f>
        <v>5224</v>
      </c>
      <c r="H51" s="150"/>
      <c r="I51" s="150"/>
      <c r="J51" s="150"/>
      <c r="K51" s="152"/>
      <c r="L51" s="154">
        <f t="shared" si="5"/>
        <v>5224</v>
      </c>
    </row>
    <row r="52" spans="1:12" s="4" customFormat="1" ht="19.5" customHeight="1" x14ac:dyDescent="0.25">
      <c r="A52" s="159"/>
      <c r="B52" s="76" t="s">
        <v>80</v>
      </c>
      <c r="C52" s="162"/>
      <c r="D52" s="166"/>
      <c r="E52" s="252"/>
      <c r="F52" s="174"/>
      <c r="G52" s="178"/>
      <c r="H52" s="151"/>
      <c r="I52" s="151"/>
      <c r="J52" s="151"/>
      <c r="K52" s="153"/>
      <c r="L52" s="155"/>
    </row>
    <row r="53" spans="1:12" s="4" customFormat="1" x14ac:dyDescent="0.25">
      <c r="A53" s="159"/>
      <c r="B53" s="37" t="s">
        <v>79</v>
      </c>
      <c r="C53" s="181"/>
      <c r="D53" s="295"/>
      <c r="E53" s="252"/>
      <c r="F53" s="15">
        <f>25224</f>
        <v>25224</v>
      </c>
      <c r="G53" s="14">
        <f>5224</f>
        <v>5224</v>
      </c>
      <c r="H53" s="13"/>
      <c r="I53" s="13"/>
      <c r="J53" s="27"/>
      <c r="K53" s="12"/>
      <c r="L53" s="11">
        <f t="shared" ref="L53:L59" si="6">G53+H53+I53+J53+K53</f>
        <v>5224</v>
      </c>
    </row>
    <row r="54" spans="1:12" s="4" customFormat="1" x14ac:dyDescent="0.25">
      <c r="A54" s="159"/>
      <c r="B54" s="75" t="s">
        <v>78</v>
      </c>
      <c r="C54" s="181"/>
      <c r="D54" s="295"/>
      <c r="E54" s="252"/>
      <c r="F54" s="74">
        <f>300000</f>
        <v>300000</v>
      </c>
      <c r="G54" s="73"/>
      <c r="H54" s="72"/>
      <c r="I54" s="72"/>
      <c r="J54" s="71"/>
      <c r="K54" s="70"/>
      <c r="L54" s="69">
        <f t="shared" si="6"/>
        <v>0</v>
      </c>
    </row>
    <row r="55" spans="1:12" s="4" customFormat="1" x14ac:dyDescent="0.25">
      <c r="A55" s="159"/>
      <c r="B55" s="68" t="s">
        <v>1</v>
      </c>
      <c r="C55" s="181"/>
      <c r="D55" s="282" t="s">
        <v>77</v>
      </c>
      <c r="E55" s="297"/>
      <c r="F55" s="67">
        <f>12612</f>
        <v>12612</v>
      </c>
      <c r="G55" s="66">
        <f>2612</f>
        <v>2612</v>
      </c>
      <c r="H55" s="65"/>
      <c r="I55" s="65"/>
      <c r="J55" s="64"/>
      <c r="K55" s="63"/>
      <c r="L55" s="62">
        <f t="shared" si="6"/>
        <v>2612</v>
      </c>
    </row>
    <row r="56" spans="1:12" s="4" customFormat="1" x14ac:dyDescent="0.25">
      <c r="A56" s="159"/>
      <c r="B56" s="61" t="s">
        <v>0</v>
      </c>
      <c r="C56" s="181"/>
      <c r="D56" s="295"/>
      <c r="E56" s="297"/>
      <c r="F56" s="15">
        <f>150000</f>
        <v>150000</v>
      </c>
      <c r="G56" s="14"/>
      <c r="H56" s="13"/>
      <c r="I56" s="13"/>
      <c r="J56" s="27"/>
      <c r="K56" s="12"/>
      <c r="L56" s="11">
        <f t="shared" si="6"/>
        <v>0</v>
      </c>
    </row>
    <row r="57" spans="1:12" s="4" customFormat="1" x14ac:dyDescent="0.25">
      <c r="A57" s="159"/>
      <c r="B57" s="61" t="s">
        <v>1</v>
      </c>
      <c r="C57" s="228"/>
      <c r="D57" s="282" t="s">
        <v>7</v>
      </c>
      <c r="E57" s="297"/>
      <c r="F57" s="15">
        <f>12612</f>
        <v>12612</v>
      </c>
      <c r="G57" s="14">
        <f>2612</f>
        <v>2612</v>
      </c>
      <c r="H57" s="13"/>
      <c r="I57" s="13"/>
      <c r="J57" s="27"/>
      <c r="K57" s="12"/>
      <c r="L57" s="11">
        <f t="shared" si="6"/>
        <v>2612</v>
      </c>
    </row>
    <row r="58" spans="1:12" s="4" customFormat="1" ht="17.25" thickBot="1" x14ac:dyDescent="0.3">
      <c r="A58" s="160"/>
      <c r="B58" s="60" t="s">
        <v>0</v>
      </c>
      <c r="C58" s="229"/>
      <c r="D58" s="283"/>
      <c r="E58" s="298"/>
      <c r="F58" s="9">
        <f>150000</f>
        <v>150000</v>
      </c>
      <c r="G58" s="8"/>
      <c r="H58" s="7"/>
      <c r="I58" s="7"/>
      <c r="J58" s="57"/>
      <c r="K58" s="6"/>
      <c r="L58" s="5">
        <f t="shared" si="6"/>
        <v>0</v>
      </c>
    </row>
    <row r="59" spans="1:12" s="4" customFormat="1" ht="37.5" customHeight="1" x14ac:dyDescent="0.25">
      <c r="A59" s="222">
        <v>8</v>
      </c>
      <c r="B59" s="41" t="s">
        <v>76</v>
      </c>
      <c r="C59" s="285" t="s">
        <v>13</v>
      </c>
      <c r="D59" s="287" t="s">
        <v>7</v>
      </c>
      <c r="E59" s="289" t="s">
        <v>23</v>
      </c>
      <c r="F59" s="291">
        <v>697520</v>
      </c>
      <c r="G59" s="294">
        <v>495480</v>
      </c>
      <c r="H59" s="292"/>
      <c r="I59" s="292"/>
      <c r="J59" s="292"/>
      <c r="K59" s="293"/>
      <c r="L59" s="225">
        <f t="shared" si="6"/>
        <v>495480</v>
      </c>
    </row>
    <row r="60" spans="1:12" s="4" customFormat="1" x14ac:dyDescent="0.25">
      <c r="A60" s="222"/>
      <c r="B60" s="41" t="s">
        <v>75</v>
      </c>
      <c r="C60" s="285"/>
      <c r="D60" s="287"/>
      <c r="E60" s="289"/>
      <c r="F60" s="174"/>
      <c r="G60" s="178"/>
      <c r="H60" s="151"/>
      <c r="I60" s="151"/>
      <c r="J60" s="151"/>
      <c r="K60" s="153"/>
      <c r="L60" s="155"/>
    </row>
    <row r="61" spans="1:12" s="4" customFormat="1" x14ac:dyDescent="0.25">
      <c r="A61" s="222"/>
      <c r="B61" s="16" t="s">
        <v>1</v>
      </c>
      <c r="C61" s="285"/>
      <c r="D61" s="287"/>
      <c r="E61" s="289"/>
      <c r="F61" s="15">
        <v>686520</v>
      </c>
      <c r="G61" s="46">
        <v>495480</v>
      </c>
      <c r="H61" s="13"/>
      <c r="I61" s="13"/>
      <c r="J61" s="13"/>
      <c r="K61" s="12"/>
      <c r="L61" s="11">
        <f>G61+H61+I61+J61+K61</f>
        <v>495480</v>
      </c>
    </row>
    <row r="62" spans="1:12" s="4" customFormat="1" ht="17.25" thickBot="1" x14ac:dyDescent="0.3">
      <c r="A62" s="284"/>
      <c r="B62" s="10" t="s">
        <v>0</v>
      </c>
      <c r="C62" s="286"/>
      <c r="D62" s="288"/>
      <c r="E62" s="290"/>
      <c r="F62" s="9">
        <v>11000</v>
      </c>
      <c r="G62" s="59"/>
      <c r="H62" s="7"/>
      <c r="I62" s="7"/>
      <c r="J62" s="7"/>
      <c r="K62" s="6"/>
      <c r="L62" s="5">
        <f>G62+H62+I62+J62+K62</f>
        <v>0</v>
      </c>
    </row>
    <row r="63" spans="1:12" s="4" customFormat="1" ht="55.5" customHeight="1" x14ac:dyDescent="0.25">
      <c r="A63" s="158">
        <v>9</v>
      </c>
      <c r="B63" s="42" t="s">
        <v>74</v>
      </c>
      <c r="C63" s="264" t="s">
        <v>73</v>
      </c>
      <c r="D63" s="239" t="s">
        <v>57</v>
      </c>
      <c r="E63" s="268" t="s">
        <v>70</v>
      </c>
      <c r="F63" s="173">
        <f>3103619-187915</f>
        <v>2915704</v>
      </c>
      <c r="G63" s="177">
        <v>700000</v>
      </c>
      <c r="H63" s="150">
        <v>700000</v>
      </c>
      <c r="I63" s="150"/>
      <c r="J63" s="150"/>
      <c r="K63" s="152"/>
      <c r="L63" s="154">
        <f>G63+H63+I63+J63+K63</f>
        <v>1400000</v>
      </c>
    </row>
    <row r="64" spans="1:12" s="4" customFormat="1" ht="57" customHeight="1" x14ac:dyDescent="0.25">
      <c r="A64" s="159"/>
      <c r="B64" s="41" t="s">
        <v>72</v>
      </c>
      <c r="C64" s="265"/>
      <c r="D64" s="267"/>
      <c r="E64" s="269"/>
      <c r="F64" s="174"/>
      <c r="G64" s="218"/>
      <c r="H64" s="197"/>
      <c r="I64" s="197"/>
      <c r="J64" s="197"/>
      <c r="K64" s="195"/>
      <c r="L64" s="196"/>
    </row>
    <row r="65" spans="1:12 12990:12990" s="4" customFormat="1" x14ac:dyDescent="0.25">
      <c r="A65" s="262"/>
      <c r="B65" s="16" t="s">
        <v>1</v>
      </c>
      <c r="C65" s="212"/>
      <c r="D65" s="214"/>
      <c r="E65" s="194"/>
      <c r="F65" s="15">
        <f>3103619-187915</f>
        <v>2915704</v>
      </c>
      <c r="G65" s="14">
        <v>700000</v>
      </c>
      <c r="H65" s="13">
        <v>700000</v>
      </c>
      <c r="I65" s="13"/>
      <c r="J65" s="13"/>
      <c r="K65" s="12"/>
      <c r="L65" s="11">
        <f>G65+H65+I65+J65+K65</f>
        <v>1400000</v>
      </c>
    </row>
    <row r="66" spans="1:12 12990:12990" s="4" customFormat="1" ht="17.25" thickBot="1" x14ac:dyDescent="0.3">
      <c r="A66" s="263"/>
      <c r="B66" s="10" t="s">
        <v>0</v>
      </c>
      <c r="C66" s="266"/>
      <c r="D66" s="230"/>
      <c r="E66" s="279"/>
      <c r="F66" s="9"/>
      <c r="G66" s="8"/>
      <c r="H66" s="7"/>
      <c r="I66" s="7"/>
      <c r="J66" s="7"/>
      <c r="K66" s="6"/>
      <c r="L66" s="5">
        <f>G66+H66+I66+J66+K66</f>
        <v>0</v>
      </c>
      <c r="SEP66" s="56"/>
    </row>
    <row r="67" spans="1:12 12990:12990" s="56" customFormat="1" ht="33" x14ac:dyDescent="0.25">
      <c r="A67" s="158">
        <v>10</v>
      </c>
      <c r="B67" s="42" t="s">
        <v>71</v>
      </c>
      <c r="C67" s="161" t="s">
        <v>5</v>
      </c>
      <c r="D67" s="165" t="s">
        <v>57</v>
      </c>
      <c r="E67" s="274" t="s">
        <v>70</v>
      </c>
      <c r="F67" s="173">
        <f>399975</f>
        <v>399975</v>
      </c>
      <c r="G67" s="177">
        <f>178610</f>
        <v>178610</v>
      </c>
      <c r="H67" s="150">
        <f>221365</f>
        <v>221365</v>
      </c>
      <c r="I67" s="150"/>
      <c r="J67" s="150"/>
      <c r="K67" s="152"/>
      <c r="L67" s="154">
        <f>G67+H67+I67+J67+K67</f>
        <v>399975</v>
      </c>
    </row>
    <row r="68" spans="1:12 12990:12990" s="56" customFormat="1" ht="49.5" x14ac:dyDescent="0.25">
      <c r="A68" s="159"/>
      <c r="B68" s="41" t="s">
        <v>69</v>
      </c>
      <c r="C68" s="162"/>
      <c r="D68" s="166"/>
      <c r="E68" s="193"/>
      <c r="F68" s="174"/>
      <c r="G68" s="178"/>
      <c r="H68" s="151"/>
      <c r="I68" s="151"/>
      <c r="J68" s="151"/>
      <c r="K68" s="153"/>
      <c r="L68" s="155"/>
    </row>
    <row r="69" spans="1:12 12990:12990" s="56" customFormat="1" x14ac:dyDescent="0.25">
      <c r="A69" s="237"/>
      <c r="B69" s="16" t="s">
        <v>1</v>
      </c>
      <c r="C69" s="228"/>
      <c r="D69" s="167"/>
      <c r="E69" s="280"/>
      <c r="F69" s="15">
        <f>399975</f>
        <v>399975</v>
      </c>
      <c r="G69" s="14">
        <f>178610</f>
        <v>178610</v>
      </c>
      <c r="H69" s="13">
        <f>221365</f>
        <v>221365</v>
      </c>
      <c r="I69" s="13"/>
      <c r="J69" s="13"/>
      <c r="K69" s="12"/>
      <c r="L69" s="11">
        <f>G69+H69+I69+J69+K69</f>
        <v>399975</v>
      </c>
    </row>
    <row r="70" spans="1:12 12990:12990" s="56" customFormat="1" ht="17.25" thickBot="1" x14ac:dyDescent="0.3">
      <c r="A70" s="238"/>
      <c r="B70" s="10" t="s">
        <v>0</v>
      </c>
      <c r="C70" s="229"/>
      <c r="D70" s="168"/>
      <c r="E70" s="281"/>
      <c r="F70" s="9"/>
      <c r="G70" s="8"/>
      <c r="H70" s="7"/>
      <c r="I70" s="7"/>
      <c r="J70" s="7"/>
      <c r="K70" s="6"/>
      <c r="L70" s="5">
        <f>G70+H70+I70+J70+K70</f>
        <v>0</v>
      </c>
      <c r="SEP70" s="4"/>
    </row>
    <row r="71" spans="1:12 12990:12990" s="4" customFormat="1" ht="39.75" customHeight="1" x14ac:dyDescent="0.25">
      <c r="A71" s="158">
        <v>11</v>
      </c>
      <c r="B71" s="42" t="s">
        <v>68</v>
      </c>
      <c r="C71" s="264" t="s">
        <v>13</v>
      </c>
      <c r="D71" s="239" t="s">
        <v>57</v>
      </c>
      <c r="E71" s="268" t="s">
        <v>56</v>
      </c>
      <c r="F71" s="173">
        <f>172827</f>
        <v>172827</v>
      </c>
      <c r="G71" s="177">
        <f>34566</f>
        <v>34566</v>
      </c>
      <c r="H71" s="150"/>
      <c r="I71" s="150"/>
      <c r="J71" s="277"/>
      <c r="K71" s="276"/>
      <c r="L71" s="154">
        <f>G71+H71+I71+J71+K71</f>
        <v>34566</v>
      </c>
    </row>
    <row r="72" spans="1:12 12990:12990" s="4" customFormat="1" ht="103.5" customHeight="1" x14ac:dyDescent="0.25">
      <c r="A72" s="159"/>
      <c r="B72" s="41" t="s">
        <v>67</v>
      </c>
      <c r="C72" s="265"/>
      <c r="D72" s="267"/>
      <c r="E72" s="269"/>
      <c r="F72" s="174"/>
      <c r="G72" s="218"/>
      <c r="H72" s="197"/>
      <c r="I72" s="197"/>
      <c r="J72" s="197"/>
      <c r="K72" s="195"/>
      <c r="L72" s="196"/>
    </row>
    <row r="73" spans="1:12 12990:12990" s="4" customFormat="1" x14ac:dyDescent="0.25">
      <c r="A73" s="262"/>
      <c r="B73" s="16" t="s">
        <v>1</v>
      </c>
      <c r="C73" s="212"/>
      <c r="D73" s="214"/>
      <c r="E73" s="270"/>
      <c r="F73" s="15">
        <f>172827</f>
        <v>172827</v>
      </c>
      <c r="G73" s="14">
        <f>34566</f>
        <v>34566</v>
      </c>
      <c r="H73" s="13"/>
      <c r="I73" s="13"/>
      <c r="J73" s="13"/>
      <c r="K73" s="12"/>
      <c r="L73" s="11">
        <f>G73+H73+I73+J73+K73</f>
        <v>34566</v>
      </c>
    </row>
    <row r="74" spans="1:12 12990:12990" s="4" customFormat="1" ht="17.25" thickBot="1" x14ac:dyDescent="0.3">
      <c r="A74" s="263"/>
      <c r="B74" s="10" t="s">
        <v>0</v>
      </c>
      <c r="C74" s="266"/>
      <c r="D74" s="230"/>
      <c r="E74" s="271"/>
      <c r="F74" s="9"/>
      <c r="G74" s="59"/>
      <c r="H74" s="7"/>
      <c r="I74" s="7"/>
      <c r="J74" s="7"/>
      <c r="K74" s="6"/>
      <c r="L74" s="5">
        <f>G74+H74+I74+J74+K74</f>
        <v>0</v>
      </c>
    </row>
    <row r="75" spans="1:12 12990:12990" s="4" customFormat="1" ht="39" customHeight="1" x14ac:dyDescent="0.25">
      <c r="A75" s="158">
        <v>12</v>
      </c>
      <c r="B75" s="42" t="s">
        <v>66</v>
      </c>
      <c r="C75" s="161" t="s">
        <v>17</v>
      </c>
      <c r="D75" s="165" t="s">
        <v>57</v>
      </c>
      <c r="E75" s="274" t="s">
        <v>56</v>
      </c>
      <c r="F75" s="173">
        <f>370078</f>
        <v>370078</v>
      </c>
      <c r="G75" s="177">
        <f>211258</f>
        <v>211258</v>
      </c>
      <c r="H75" s="150">
        <f>121010</f>
        <v>121010</v>
      </c>
      <c r="I75" s="152">
        <f>37810</f>
        <v>37810</v>
      </c>
      <c r="J75" s="150"/>
      <c r="K75" s="259"/>
      <c r="L75" s="154">
        <f>G75+H75+I75+J75+K75</f>
        <v>370078</v>
      </c>
    </row>
    <row r="76" spans="1:12 12990:12990" s="4" customFormat="1" ht="56.25" customHeight="1" x14ac:dyDescent="0.25">
      <c r="A76" s="159"/>
      <c r="B76" s="41" t="s">
        <v>65</v>
      </c>
      <c r="C76" s="162"/>
      <c r="D76" s="166"/>
      <c r="E76" s="193"/>
      <c r="F76" s="174"/>
      <c r="G76" s="178"/>
      <c r="H76" s="151"/>
      <c r="I76" s="153"/>
      <c r="J76" s="151"/>
      <c r="K76" s="278"/>
      <c r="L76" s="155"/>
    </row>
    <row r="77" spans="1:12 12990:12990" s="4" customFormat="1" x14ac:dyDescent="0.25">
      <c r="A77" s="237"/>
      <c r="B77" s="16" t="s">
        <v>1</v>
      </c>
      <c r="C77" s="228"/>
      <c r="D77" s="167"/>
      <c r="E77" s="275"/>
      <c r="F77" s="15">
        <f>370078</f>
        <v>370078</v>
      </c>
      <c r="G77" s="14">
        <f>211258</f>
        <v>211258</v>
      </c>
      <c r="H77" s="13">
        <f>121010</f>
        <v>121010</v>
      </c>
      <c r="I77" s="12">
        <f>37810</f>
        <v>37810</v>
      </c>
      <c r="J77" s="13"/>
      <c r="K77" s="27"/>
      <c r="L77" s="11">
        <f>G77+H77+I77+J77+K77</f>
        <v>370078</v>
      </c>
    </row>
    <row r="78" spans="1:12 12990:12990" s="4" customFormat="1" ht="17.25" thickBot="1" x14ac:dyDescent="0.3">
      <c r="A78" s="237"/>
      <c r="B78" s="40" t="s">
        <v>0</v>
      </c>
      <c r="C78" s="272"/>
      <c r="D78" s="273"/>
      <c r="E78" s="275"/>
      <c r="F78" s="9"/>
      <c r="G78" s="39"/>
      <c r="H78" s="23"/>
      <c r="I78" s="21"/>
      <c r="J78" s="23"/>
      <c r="K78" s="22"/>
      <c r="L78" s="20">
        <f>G78+H78+I78+J78+K78</f>
        <v>0</v>
      </c>
      <c r="SEP78" s="56"/>
    </row>
    <row r="79" spans="1:12 12990:12990" s="56" customFormat="1" ht="33" x14ac:dyDescent="0.25">
      <c r="A79" s="242">
        <v>13</v>
      </c>
      <c r="B79" s="58" t="s">
        <v>64</v>
      </c>
      <c r="C79" s="245" t="s">
        <v>58</v>
      </c>
      <c r="D79" s="248" t="s">
        <v>57</v>
      </c>
      <c r="E79" s="251" t="s">
        <v>56</v>
      </c>
      <c r="F79" s="173">
        <f>399952</f>
        <v>399952</v>
      </c>
      <c r="G79" s="177">
        <f>173958</f>
        <v>173958</v>
      </c>
      <c r="H79" s="150">
        <f>225994</f>
        <v>225994</v>
      </c>
      <c r="I79" s="259"/>
      <c r="J79" s="150"/>
      <c r="K79" s="259"/>
      <c r="L79" s="154">
        <f>G79+H79+I79+J79+K79</f>
        <v>399952</v>
      </c>
    </row>
    <row r="80" spans="1:12 12990:12990" s="56" customFormat="1" ht="42.75" customHeight="1" x14ac:dyDescent="0.25">
      <c r="A80" s="243"/>
      <c r="B80" s="37" t="s">
        <v>63</v>
      </c>
      <c r="C80" s="246"/>
      <c r="D80" s="249"/>
      <c r="E80" s="252"/>
      <c r="F80" s="254"/>
      <c r="G80" s="255"/>
      <c r="H80" s="261"/>
      <c r="I80" s="260"/>
      <c r="J80" s="261"/>
      <c r="K80" s="260"/>
      <c r="L80" s="155"/>
    </row>
    <row r="81" spans="1:12 12990:12990" s="56" customFormat="1" x14ac:dyDescent="0.25">
      <c r="A81" s="243"/>
      <c r="B81" s="37" t="s">
        <v>1</v>
      </c>
      <c r="C81" s="246"/>
      <c r="D81" s="249"/>
      <c r="E81" s="252"/>
      <c r="F81" s="15">
        <f>399952</f>
        <v>399952</v>
      </c>
      <c r="G81" s="14">
        <f>173958</f>
        <v>173958</v>
      </c>
      <c r="H81" s="13">
        <f>225994</f>
        <v>225994</v>
      </c>
      <c r="I81" s="27"/>
      <c r="J81" s="13"/>
      <c r="K81" s="27"/>
      <c r="L81" s="11">
        <f>G81+H81+I81+J81+K81</f>
        <v>399952</v>
      </c>
    </row>
    <row r="82" spans="1:12 12990:12990" s="56" customFormat="1" ht="17.25" thickBot="1" x14ac:dyDescent="0.3">
      <c r="A82" s="244"/>
      <c r="B82" s="35" t="s">
        <v>0</v>
      </c>
      <c r="C82" s="247"/>
      <c r="D82" s="250"/>
      <c r="E82" s="253"/>
      <c r="F82" s="9"/>
      <c r="G82" s="8"/>
      <c r="H82" s="7"/>
      <c r="I82" s="57"/>
      <c r="J82" s="7"/>
      <c r="K82" s="57"/>
      <c r="L82" s="11">
        <f>G82+H82+I82+J82+K82</f>
        <v>0</v>
      </c>
    </row>
    <row r="83" spans="1:12 12990:12990" s="56" customFormat="1" ht="33" x14ac:dyDescent="0.25">
      <c r="A83" s="242">
        <v>14</v>
      </c>
      <c r="B83" s="58" t="s">
        <v>62</v>
      </c>
      <c r="C83" s="245" t="s">
        <v>61</v>
      </c>
      <c r="D83" s="248" t="s">
        <v>57</v>
      </c>
      <c r="E83" s="251" t="s">
        <v>56</v>
      </c>
      <c r="F83" s="173">
        <v>217000</v>
      </c>
      <c r="G83" s="177">
        <v>79000</v>
      </c>
      <c r="H83" s="150">
        <v>94000</v>
      </c>
      <c r="I83" s="259">
        <v>44000</v>
      </c>
      <c r="J83" s="150"/>
      <c r="K83" s="259"/>
      <c r="L83" s="154">
        <f>G83+H83+I83+J83+K83</f>
        <v>217000</v>
      </c>
    </row>
    <row r="84" spans="1:12 12990:12990" s="56" customFormat="1" ht="39.75" customHeight="1" x14ac:dyDescent="0.25">
      <c r="A84" s="243"/>
      <c r="B84" s="37" t="s">
        <v>60</v>
      </c>
      <c r="C84" s="246"/>
      <c r="D84" s="249"/>
      <c r="E84" s="252"/>
      <c r="F84" s="254"/>
      <c r="G84" s="255"/>
      <c r="H84" s="261"/>
      <c r="I84" s="260"/>
      <c r="J84" s="261"/>
      <c r="K84" s="260"/>
      <c r="L84" s="155"/>
    </row>
    <row r="85" spans="1:12 12990:12990" s="56" customFormat="1" x14ac:dyDescent="0.25">
      <c r="A85" s="243"/>
      <c r="B85" s="37" t="s">
        <v>1</v>
      </c>
      <c r="C85" s="246"/>
      <c r="D85" s="249"/>
      <c r="E85" s="252"/>
      <c r="F85" s="15">
        <v>217000</v>
      </c>
      <c r="G85" s="14">
        <v>79000</v>
      </c>
      <c r="H85" s="13">
        <v>94000</v>
      </c>
      <c r="I85" s="27">
        <v>44000</v>
      </c>
      <c r="J85" s="13"/>
      <c r="K85" s="27"/>
      <c r="L85" s="11">
        <f>G85+H85+I85+J85+K85</f>
        <v>217000</v>
      </c>
    </row>
    <row r="86" spans="1:12 12990:12990" s="56" customFormat="1" ht="17.25" thickBot="1" x14ac:dyDescent="0.3">
      <c r="A86" s="244"/>
      <c r="B86" s="35" t="s">
        <v>0</v>
      </c>
      <c r="C86" s="247"/>
      <c r="D86" s="250"/>
      <c r="E86" s="253"/>
      <c r="F86" s="9"/>
      <c r="G86" s="8"/>
      <c r="H86" s="7"/>
      <c r="I86" s="57"/>
      <c r="J86" s="7"/>
      <c r="K86" s="57"/>
      <c r="L86" s="11">
        <f>G86+H86+I86+J86+K86</f>
        <v>0</v>
      </c>
    </row>
    <row r="87" spans="1:12 12990:12990" s="56" customFormat="1" ht="36.75" customHeight="1" x14ac:dyDescent="0.25">
      <c r="A87" s="242">
        <v>15</v>
      </c>
      <c r="B87" s="58" t="s">
        <v>59</v>
      </c>
      <c r="C87" s="245" t="s">
        <v>58</v>
      </c>
      <c r="D87" s="248" t="s">
        <v>57</v>
      </c>
      <c r="E87" s="251" t="s">
        <v>56</v>
      </c>
      <c r="F87" s="173">
        <v>572527</v>
      </c>
      <c r="G87" s="177">
        <f>349459</f>
        <v>349459</v>
      </c>
      <c r="H87" s="150">
        <v>223068</v>
      </c>
      <c r="I87" s="259"/>
      <c r="J87" s="150"/>
      <c r="K87" s="259"/>
      <c r="L87" s="154">
        <f>G87+H87+I87+J87+K87</f>
        <v>572527</v>
      </c>
    </row>
    <row r="88" spans="1:12 12990:12990" s="56" customFormat="1" ht="41.25" customHeight="1" x14ac:dyDescent="0.25">
      <c r="A88" s="243"/>
      <c r="B88" s="37" t="s">
        <v>55</v>
      </c>
      <c r="C88" s="246"/>
      <c r="D88" s="249"/>
      <c r="E88" s="252"/>
      <c r="F88" s="254"/>
      <c r="G88" s="255"/>
      <c r="H88" s="261"/>
      <c r="I88" s="260"/>
      <c r="J88" s="261"/>
      <c r="K88" s="260"/>
      <c r="L88" s="155"/>
    </row>
    <row r="89" spans="1:12 12990:12990" s="56" customFormat="1" x14ac:dyDescent="0.25">
      <c r="A89" s="243"/>
      <c r="B89" s="37" t="s">
        <v>1</v>
      </c>
      <c r="C89" s="246"/>
      <c r="D89" s="249"/>
      <c r="E89" s="252"/>
      <c r="F89" s="15">
        <v>572527</v>
      </c>
      <c r="G89" s="14">
        <f>349459</f>
        <v>349459</v>
      </c>
      <c r="H89" s="13">
        <v>223068</v>
      </c>
      <c r="I89" s="27"/>
      <c r="J89" s="13"/>
      <c r="K89" s="27"/>
      <c r="L89" s="11">
        <f>G89+H89+I89+J89+K89</f>
        <v>572527</v>
      </c>
    </row>
    <row r="90" spans="1:12 12990:12990" s="56" customFormat="1" ht="17.25" thickBot="1" x14ac:dyDescent="0.3">
      <c r="A90" s="244"/>
      <c r="B90" s="35" t="s">
        <v>0</v>
      </c>
      <c r="C90" s="247"/>
      <c r="D90" s="250"/>
      <c r="E90" s="253"/>
      <c r="F90" s="9"/>
      <c r="G90" s="39"/>
      <c r="H90" s="7"/>
      <c r="I90" s="57"/>
      <c r="J90" s="7"/>
      <c r="K90" s="57"/>
      <c r="L90" s="11">
        <f>G90+H90+I90+J90+K90</f>
        <v>0</v>
      </c>
      <c r="SEP90" s="4"/>
    </row>
    <row r="91" spans="1:12 12990:12990" s="4" customFormat="1" x14ac:dyDescent="0.25">
      <c r="A91" s="94" t="s">
        <v>54</v>
      </c>
      <c r="B91" s="256" t="s">
        <v>53</v>
      </c>
      <c r="C91" s="257"/>
      <c r="D91" s="257"/>
      <c r="E91" s="258"/>
      <c r="F91" s="52">
        <f>F94+F97+F101+F105+F109+F113+F117+F120+F123+F126+F129+F133+F137+F141</f>
        <v>44360679</v>
      </c>
      <c r="G91" s="55">
        <f>G94+G97+G101+G105+G109+G113+G117+G120+G123+G126+G129+G133+G137+G141</f>
        <v>4159745</v>
      </c>
      <c r="H91" s="54">
        <f>H94+H97+H101+H105+H109+H113+H117+H120+H123+H126+H129+H133+H137+H141</f>
        <v>8096450</v>
      </c>
      <c r="I91" s="53">
        <f>I94+I97+I101+I105+I109+I113+I117+I120+I123+I126+I129+I133+I137+I141</f>
        <v>22083109</v>
      </c>
      <c r="J91" s="54">
        <f>J94+J97+J101+J105+J109+J113+J117+J120+J123+J126+J129+J133+J137+J141</f>
        <v>2870900</v>
      </c>
      <c r="K91" s="53">
        <f>K94+K97+K101+K105+K109+K113+K117+K120+K123+K126+K129+K133+K137+K141</f>
        <v>923100</v>
      </c>
      <c r="L91" s="52">
        <f>L94+L97+L101+L105+L109+L113+L117+L120+L123+L126+L129+L133+L137+L141</f>
        <v>38133304</v>
      </c>
    </row>
    <row r="92" spans="1:12 12990:12990" s="4" customFormat="1" x14ac:dyDescent="0.25">
      <c r="A92" s="91"/>
      <c r="B92" s="231" t="s">
        <v>52</v>
      </c>
      <c r="C92" s="232"/>
      <c r="D92" s="232"/>
      <c r="E92" s="233"/>
      <c r="F92" s="15">
        <f>F95+F99+F103+F107+F111+F115+F118+F121+F124+F127+F131+F135+F139+F143</f>
        <v>4298600</v>
      </c>
      <c r="G92" s="51">
        <f>G95+G99+G103+G107+G111+G115+G118+G121+G124+G127+G131+G135+G139+G143</f>
        <v>532400</v>
      </c>
      <c r="H92" s="11">
        <f>H95+H99+H103+H107+H111+H115+H118+H121+H124+H127+H131+H135+H139+H143</f>
        <v>776700</v>
      </c>
      <c r="I92" s="50">
        <f>I95+I99+I103+I107+I111+I115+I118+I121+I124+I127+I131+I135+I139+I143</f>
        <v>710900</v>
      </c>
      <c r="J92" s="11">
        <f>J95+J99+J103+J107+J111+J115+J118+J121+J124+J127+J131+J135+J139+J143</f>
        <v>870900</v>
      </c>
      <c r="K92" s="50">
        <f>K95+K99+K103+K107+K111+K115+K118+K121+K124+K127+K131+K135+K139+K143</f>
        <v>923100</v>
      </c>
      <c r="L92" s="11">
        <f>L95+L99+L103+L107+L111+L115+L118+L121+L124+L127+L131+L135+L139+L143</f>
        <v>3814000</v>
      </c>
    </row>
    <row r="93" spans="1:12 12990:12990" s="4" customFormat="1" ht="17.25" thickBot="1" x14ac:dyDescent="0.3">
      <c r="A93" s="88"/>
      <c r="B93" s="234" t="s">
        <v>51</v>
      </c>
      <c r="C93" s="235"/>
      <c r="D93" s="235"/>
      <c r="E93" s="236"/>
      <c r="F93" s="9">
        <f>F96+F100+F104+F108+F112+F116+F119+F122+F125+F128+F132+F136+F140+F144</f>
        <v>40062079</v>
      </c>
      <c r="G93" s="49">
        <f>G96+G100+G104+G108+G112+G116+G119+G122+G125+G128+G132+G136+G140+G144</f>
        <v>3627345</v>
      </c>
      <c r="H93" s="5">
        <f>H96+H100+H104+H108+H112+H116+H119+H122+H125+H128+H132+H136+H140+H144</f>
        <v>7319750</v>
      </c>
      <c r="I93" s="48">
        <f>I96+I100+I104+I108+I112+I116+I119+I122+I125+I128+I132+I136+I140+I144</f>
        <v>21372209</v>
      </c>
      <c r="J93" s="5">
        <f>J96+J100+J104+J108+J112+J116+J119+J122+J125+J128+J132+J136+J140+J144</f>
        <v>2000000</v>
      </c>
      <c r="K93" s="48">
        <f>K96+K100+K104+K108+K112+K116+K119+K122+K125+K128+K132+K136+K140+K144</f>
        <v>0</v>
      </c>
      <c r="L93" s="20">
        <f>L96+L100+L104+L108+L112+L116+L119+L122+L125+L128+L132+L136+L140+L144</f>
        <v>34319304</v>
      </c>
    </row>
    <row r="94" spans="1:12 12990:12990" s="4" customFormat="1" ht="19.5" customHeight="1" x14ac:dyDescent="0.25">
      <c r="A94" s="158">
        <v>16</v>
      </c>
      <c r="B94" s="42" t="s">
        <v>50</v>
      </c>
      <c r="C94" s="161" t="s">
        <v>49</v>
      </c>
      <c r="D94" s="239" t="s">
        <v>48</v>
      </c>
      <c r="E94" s="226" t="s">
        <v>47</v>
      </c>
      <c r="F94" s="138">
        <f>1149000</f>
        <v>1149000</v>
      </c>
      <c r="G94" s="47">
        <f>183000</f>
        <v>183000</v>
      </c>
      <c r="H94" s="136">
        <f>188000</f>
        <v>188000</v>
      </c>
      <c r="I94" s="136">
        <f>194000</f>
        <v>194000</v>
      </c>
      <c r="J94" s="136">
        <f>200000</f>
        <v>200000</v>
      </c>
      <c r="K94" s="140">
        <f>206000</f>
        <v>206000</v>
      </c>
      <c r="L94" s="142">
        <f>G94+H94+I94+J94+K94</f>
        <v>971000</v>
      </c>
    </row>
    <row r="95" spans="1:12 12990:12990" s="4" customFormat="1" x14ac:dyDescent="0.25">
      <c r="A95" s="237"/>
      <c r="B95" s="16" t="s">
        <v>1</v>
      </c>
      <c r="C95" s="228"/>
      <c r="D95" s="214"/>
      <c r="E95" s="240"/>
      <c r="F95" s="15">
        <f>1149000</f>
        <v>1149000</v>
      </c>
      <c r="G95" s="46">
        <f>183000</f>
        <v>183000</v>
      </c>
      <c r="H95" s="13">
        <f>188000</f>
        <v>188000</v>
      </c>
      <c r="I95" s="13">
        <f>194000</f>
        <v>194000</v>
      </c>
      <c r="J95" s="13">
        <f>200000</f>
        <v>200000</v>
      </c>
      <c r="K95" s="12">
        <f>206000</f>
        <v>206000</v>
      </c>
      <c r="L95" s="11">
        <f>G95+H95+I95+J95+K95</f>
        <v>971000</v>
      </c>
    </row>
    <row r="96" spans="1:12 12990:12990" s="4" customFormat="1" ht="17.25" thickBot="1" x14ac:dyDescent="0.3">
      <c r="A96" s="238"/>
      <c r="B96" s="10" t="s">
        <v>0</v>
      </c>
      <c r="C96" s="229"/>
      <c r="D96" s="230"/>
      <c r="E96" s="241"/>
      <c r="F96" s="9"/>
      <c r="G96" s="45"/>
      <c r="H96" s="7"/>
      <c r="I96" s="7"/>
      <c r="J96" s="7"/>
      <c r="K96" s="6"/>
      <c r="L96" s="5">
        <f>G96+H96+I96+J96+K96</f>
        <v>0</v>
      </c>
    </row>
    <row r="97" spans="1:12 12990:12990" s="4" customFormat="1" ht="36.75" customHeight="1" x14ac:dyDescent="0.25">
      <c r="A97" s="221">
        <v>17</v>
      </c>
      <c r="B97" s="18" t="s">
        <v>46</v>
      </c>
      <c r="C97" s="198" t="s">
        <v>43</v>
      </c>
      <c r="D97" s="201" t="s">
        <v>33</v>
      </c>
      <c r="E97" s="226" t="s">
        <v>45</v>
      </c>
      <c r="F97" s="173">
        <f>15237046</f>
        <v>15237046</v>
      </c>
      <c r="G97" s="177"/>
      <c r="H97" s="150"/>
      <c r="I97" s="150">
        <f>15000000</f>
        <v>15000000</v>
      </c>
      <c r="J97" s="150"/>
      <c r="K97" s="152"/>
      <c r="L97" s="225">
        <f>G97+H97+I97+J97+K97</f>
        <v>15000000</v>
      </c>
    </row>
    <row r="98" spans="1:12 12990:12990" s="4" customFormat="1" x14ac:dyDescent="0.25">
      <c r="A98" s="222"/>
      <c r="B98" s="17" t="s">
        <v>41</v>
      </c>
      <c r="C98" s="216"/>
      <c r="D98" s="217"/>
      <c r="E98" s="227"/>
      <c r="F98" s="197"/>
      <c r="G98" s="218"/>
      <c r="H98" s="151"/>
      <c r="I98" s="151"/>
      <c r="J98" s="151"/>
      <c r="K98" s="153"/>
      <c r="L98" s="155"/>
    </row>
    <row r="99" spans="1:12 12990:12990" s="4" customFormat="1" x14ac:dyDescent="0.25">
      <c r="A99" s="223"/>
      <c r="B99" s="16" t="s">
        <v>1</v>
      </c>
      <c r="C99" s="181"/>
      <c r="D99" s="202"/>
      <c r="E99" s="171"/>
      <c r="F99" s="15"/>
      <c r="G99" s="14"/>
      <c r="H99" s="13"/>
      <c r="I99" s="13"/>
      <c r="J99" s="13"/>
      <c r="K99" s="12"/>
      <c r="L99" s="11">
        <f>G99+H99+I99+J99+K99</f>
        <v>0</v>
      </c>
    </row>
    <row r="100" spans="1:12 12990:12990" s="4" customFormat="1" ht="17.25" thickBot="1" x14ac:dyDescent="0.3">
      <c r="A100" s="224"/>
      <c r="B100" s="10" t="s">
        <v>10</v>
      </c>
      <c r="C100" s="182"/>
      <c r="D100" s="203"/>
      <c r="E100" s="172"/>
      <c r="F100" s="9">
        <f>15237046</f>
        <v>15237046</v>
      </c>
      <c r="G100" s="8"/>
      <c r="H100" s="7"/>
      <c r="I100" s="7">
        <f>15000000</f>
        <v>15000000</v>
      </c>
      <c r="J100" s="7"/>
      <c r="K100" s="6"/>
      <c r="L100" s="5">
        <f>G100+H100+I100+J100+K100</f>
        <v>15000000</v>
      </c>
      <c r="SEP100" s="44"/>
    </row>
    <row r="101" spans="1:12 12990:12990" s="44" customFormat="1" ht="49.5" x14ac:dyDescent="0.25">
      <c r="A101" s="159">
        <v>18</v>
      </c>
      <c r="B101" s="18" t="s">
        <v>44</v>
      </c>
      <c r="C101" s="161" t="s">
        <v>43</v>
      </c>
      <c r="D101" s="165" t="s">
        <v>33</v>
      </c>
      <c r="E101" s="169" t="s">
        <v>42</v>
      </c>
      <c r="F101" s="173">
        <f>14668467</f>
        <v>14668467</v>
      </c>
      <c r="G101" s="177"/>
      <c r="H101" s="150">
        <v>4000000</v>
      </c>
      <c r="I101" s="150">
        <v>5602209</v>
      </c>
      <c r="J101" s="150"/>
      <c r="K101" s="152"/>
      <c r="L101" s="154">
        <f>G101+H101+I101+J101+K101</f>
        <v>9602209</v>
      </c>
    </row>
    <row r="102" spans="1:12 12990:12990" s="44" customFormat="1" x14ac:dyDescent="0.25">
      <c r="A102" s="159"/>
      <c r="B102" s="17" t="s">
        <v>41</v>
      </c>
      <c r="C102" s="162"/>
      <c r="D102" s="166"/>
      <c r="E102" s="170"/>
      <c r="F102" s="197"/>
      <c r="G102" s="218"/>
      <c r="H102" s="151"/>
      <c r="I102" s="151"/>
      <c r="J102" s="151"/>
      <c r="K102" s="153"/>
      <c r="L102" s="155"/>
    </row>
    <row r="103" spans="1:12 12990:12990" s="44" customFormat="1" x14ac:dyDescent="0.25">
      <c r="A103" s="204"/>
      <c r="B103" s="16" t="s">
        <v>1</v>
      </c>
      <c r="C103" s="228"/>
      <c r="D103" s="214"/>
      <c r="E103" s="171"/>
      <c r="F103" s="15"/>
      <c r="G103" s="14"/>
      <c r="H103" s="13"/>
      <c r="I103" s="13"/>
      <c r="J103" s="13"/>
      <c r="K103" s="12"/>
      <c r="L103" s="11">
        <f>G103+H103+I103+J103+K103</f>
        <v>0</v>
      </c>
    </row>
    <row r="104" spans="1:12 12990:12990" s="44" customFormat="1" ht="17.25" thickBot="1" x14ac:dyDescent="0.3">
      <c r="A104" s="205"/>
      <c r="B104" s="10" t="s">
        <v>0</v>
      </c>
      <c r="C104" s="229"/>
      <c r="D104" s="230"/>
      <c r="E104" s="172"/>
      <c r="F104" s="9">
        <f>14668467</f>
        <v>14668467</v>
      </c>
      <c r="G104" s="8"/>
      <c r="H104" s="7">
        <v>4000000</v>
      </c>
      <c r="I104" s="7">
        <v>5602209</v>
      </c>
      <c r="J104" s="7"/>
      <c r="K104" s="6"/>
      <c r="L104" s="5">
        <f>G104+H104+I104+J104+K104</f>
        <v>9602209</v>
      </c>
      <c r="SEP104" s="4"/>
    </row>
    <row r="105" spans="1:12 12990:12990" s="4" customFormat="1" ht="33" x14ac:dyDescent="0.25">
      <c r="A105" s="158">
        <v>19</v>
      </c>
      <c r="B105" s="18" t="s">
        <v>40</v>
      </c>
      <c r="C105" s="198" t="s">
        <v>39</v>
      </c>
      <c r="D105" s="201" t="s">
        <v>33</v>
      </c>
      <c r="E105" s="169" t="s">
        <v>38</v>
      </c>
      <c r="F105" s="173">
        <f>2031980</f>
        <v>2031980</v>
      </c>
      <c r="G105" s="177"/>
      <c r="H105" s="150"/>
      <c r="I105" s="150"/>
      <c r="J105" s="150">
        <v>2000000</v>
      </c>
      <c r="K105" s="152"/>
      <c r="L105" s="154">
        <f>G105+H105+I105+J105+K105</f>
        <v>2000000</v>
      </c>
    </row>
    <row r="106" spans="1:12 12990:12990" s="4" customFormat="1" ht="21" customHeight="1" x14ac:dyDescent="0.25">
      <c r="A106" s="159"/>
      <c r="B106" s="17" t="s">
        <v>37</v>
      </c>
      <c r="C106" s="216"/>
      <c r="D106" s="217"/>
      <c r="E106" s="170"/>
      <c r="F106" s="197"/>
      <c r="G106" s="218"/>
      <c r="H106" s="151"/>
      <c r="I106" s="151"/>
      <c r="J106" s="151"/>
      <c r="K106" s="153"/>
      <c r="L106" s="155"/>
    </row>
    <row r="107" spans="1:12 12990:12990" s="4" customFormat="1" x14ac:dyDescent="0.25">
      <c r="A107" s="204"/>
      <c r="B107" s="16" t="s">
        <v>1</v>
      </c>
      <c r="C107" s="219"/>
      <c r="D107" s="202"/>
      <c r="E107" s="171"/>
      <c r="F107" s="15"/>
      <c r="G107" s="14"/>
      <c r="H107" s="13"/>
      <c r="I107" s="13"/>
      <c r="J107" s="13"/>
      <c r="K107" s="12"/>
      <c r="L107" s="11">
        <f>G107+H107+I107+J107+K107</f>
        <v>0</v>
      </c>
    </row>
    <row r="108" spans="1:12 12990:12990" s="4" customFormat="1" ht="17.25" thickBot="1" x14ac:dyDescent="0.3">
      <c r="A108" s="205"/>
      <c r="B108" s="10" t="s">
        <v>10</v>
      </c>
      <c r="C108" s="220"/>
      <c r="D108" s="203"/>
      <c r="E108" s="172"/>
      <c r="F108" s="9">
        <f>2031980</f>
        <v>2031980</v>
      </c>
      <c r="G108" s="8"/>
      <c r="H108" s="7"/>
      <c r="I108" s="7"/>
      <c r="J108" s="7">
        <v>2000000</v>
      </c>
      <c r="K108" s="6"/>
      <c r="L108" s="5">
        <f>G108+H108+I108+J108+K108</f>
        <v>2000000</v>
      </c>
      <c r="SEP108" s="44"/>
    </row>
    <row r="109" spans="1:12 12990:12990" s="44" customFormat="1" ht="36.75" customHeight="1" x14ac:dyDescent="0.25">
      <c r="A109" s="221">
        <v>20</v>
      </c>
      <c r="B109" s="18" t="s">
        <v>36</v>
      </c>
      <c r="C109" s="198" t="s">
        <v>5</v>
      </c>
      <c r="D109" s="201" t="s">
        <v>33</v>
      </c>
      <c r="E109" s="169" t="s">
        <v>35</v>
      </c>
      <c r="F109" s="173">
        <f>730000</f>
        <v>730000</v>
      </c>
      <c r="G109" s="177">
        <f>300000</f>
        <v>300000</v>
      </c>
      <c r="H109" s="150">
        <f>300000</f>
        <v>300000</v>
      </c>
      <c r="I109" s="150"/>
      <c r="J109" s="150"/>
      <c r="K109" s="152"/>
      <c r="L109" s="154">
        <f>G109+H109+I109+J109+K109</f>
        <v>600000</v>
      </c>
    </row>
    <row r="110" spans="1:12 12990:12990" s="44" customFormat="1" ht="22.5" customHeight="1" x14ac:dyDescent="0.25">
      <c r="A110" s="222"/>
      <c r="B110" s="17" t="s">
        <v>31</v>
      </c>
      <c r="C110" s="216"/>
      <c r="D110" s="217"/>
      <c r="E110" s="170"/>
      <c r="F110" s="197"/>
      <c r="G110" s="218"/>
      <c r="H110" s="151"/>
      <c r="I110" s="151"/>
      <c r="J110" s="151"/>
      <c r="K110" s="153"/>
      <c r="L110" s="155"/>
    </row>
    <row r="111" spans="1:12 12990:12990" s="44" customFormat="1" x14ac:dyDescent="0.25">
      <c r="A111" s="223"/>
      <c r="B111" s="16" t="s">
        <v>1</v>
      </c>
      <c r="C111" s="219"/>
      <c r="D111" s="202"/>
      <c r="E111" s="171"/>
      <c r="F111" s="15"/>
      <c r="G111" s="14"/>
      <c r="H111" s="13"/>
      <c r="I111" s="13"/>
      <c r="J111" s="13"/>
      <c r="K111" s="12"/>
      <c r="L111" s="11">
        <f>G111+H111+I111+J111+K111</f>
        <v>0</v>
      </c>
    </row>
    <row r="112" spans="1:12 12990:12990" s="44" customFormat="1" ht="17.25" thickBot="1" x14ac:dyDescent="0.3">
      <c r="A112" s="224"/>
      <c r="B112" s="10" t="s">
        <v>10</v>
      </c>
      <c r="C112" s="220"/>
      <c r="D112" s="203"/>
      <c r="E112" s="172"/>
      <c r="F112" s="9">
        <f>730000</f>
        <v>730000</v>
      </c>
      <c r="G112" s="8">
        <f>300000</f>
        <v>300000</v>
      </c>
      <c r="H112" s="7">
        <f>300000</f>
        <v>300000</v>
      </c>
      <c r="I112" s="7"/>
      <c r="J112" s="7"/>
      <c r="K112" s="6"/>
      <c r="L112" s="5">
        <f>G112+H112+I112+J112+K112</f>
        <v>600000</v>
      </c>
      <c r="SEP112" s="4"/>
    </row>
    <row r="113" spans="1:12 12990:12990" s="4" customFormat="1" ht="36" customHeight="1" x14ac:dyDescent="0.25">
      <c r="A113" s="158">
        <v>21</v>
      </c>
      <c r="B113" s="18" t="s">
        <v>34</v>
      </c>
      <c r="C113" s="198" t="s">
        <v>13</v>
      </c>
      <c r="D113" s="201" t="s">
        <v>33</v>
      </c>
      <c r="E113" s="169" t="s">
        <v>32</v>
      </c>
      <c r="F113" s="173">
        <f>560000</f>
        <v>560000</v>
      </c>
      <c r="G113" s="177">
        <f>380000</f>
        <v>380000</v>
      </c>
      <c r="H113" s="150"/>
      <c r="I113" s="150"/>
      <c r="J113" s="150"/>
      <c r="K113" s="152"/>
      <c r="L113" s="154">
        <f>G113+H113+I113+J113+K113</f>
        <v>380000</v>
      </c>
    </row>
    <row r="114" spans="1:12 12990:12990" s="4" customFormat="1" ht="21" customHeight="1" x14ac:dyDescent="0.25">
      <c r="A114" s="159"/>
      <c r="B114" s="17" t="s">
        <v>31</v>
      </c>
      <c r="C114" s="216"/>
      <c r="D114" s="217"/>
      <c r="E114" s="170"/>
      <c r="F114" s="197"/>
      <c r="G114" s="218"/>
      <c r="H114" s="197"/>
      <c r="I114" s="197"/>
      <c r="J114" s="197"/>
      <c r="K114" s="195"/>
      <c r="L114" s="196"/>
    </row>
    <row r="115" spans="1:12 12990:12990" s="4" customFormat="1" x14ac:dyDescent="0.25">
      <c r="A115" s="204"/>
      <c r="B115" s="16" t="s">
        <v>1</v>
      </c>
      <c r="C115" s="199"/>
      <c r="D115" s="202"/>
      <c r="E115" s="171"/>
      <c r="F115" s="15"/>
      <c r="G115" s="14"/>
      <c r="H115" s="13"/>
      <c r="I115" s="13"/>
      <c r="J115" s="13"/>
      <c r="K115" s="12"/>
      <c r="L115" s="11">
        <f>G115+H115+I115+J115+K115</f>
        <v>0</v>
      </c>
    </row>
    <row r="116" spans="1:12 12990:12990" s="4" customFormat="1" ht="33.75" thickBot="1" x14ac:dyDescent="0.3">
      <c r="A116" s="205"/>
      <c r="B116" s="10" t="s">
        <v>30</v>
      </c>
      <c r="C116" s="200"/>
      <c r="D116" s="203"/>
      <c r="E116" s="172"/>
      <c r="F116" s="9">
        <f>560000</f>
        <v>560000</v>
      </c>
      <c r="G116" s="8">
        <f>380000</f>
        <v>380000</v>
      </c>
      <c r="H116" s="7"/>
      <c r="I116" s="7"/>
      <c r="J116" s="7"/>
      <c r="K116" s="6"/>
      <c r="L116" s="5">
        <f>G116+H116+I116+J116+K116</f>
        <v>380000</v>
      </c>
    </row>
    <row r="117" spans="1:12 12990:12990" s="4" customFormat="1" ht="39" customHeight="1" x14ac:dyDescent="0.25">
      <c r="A117" s="158">
        <v>22</v>
      </c>
      <c r="B117" s="42" t="s">
        <v>29</v>
      </c>
      <c r="C117" s="198" t="s">
        <v>13</v>
      </c>
      <c r="D117" s="201" t="s">
        <v>20</v>
      </c>
      <c r="E117" s="169" t="s">
        <v>28</v>
      </c>
      <c r="F117" s="138">
        <f>656000</f>
        <v>656000</v>
      </c>
      <c r="G117" s="139">
        <f>349400</f>
        <v>349400</v>
      </c>
      <c r="H117" s="136"/>
      <c r="I117" s="136"/>
      <c r="J117" s="136"/>
      <c r="K117" s="140"/>
      <c r="L117" s="137">
        <f>G117+H117+I117+J117+K117</f>
        <v>349400</v>
      </c>
    </row>
    <row r="118" spans="1:12 12990:12990" s="4" customFormat="1" x14ac:dyDescent="0.25">
      <c r="A118" s="204"/>
      <c r="B118" s="16" t="s">
        <v>1</v>
      </c>
      <c r="C118" s="199"/>
      <c r="D118" s="202"/>
      <c r="E118" s="171"/>
      <c r="F118" s="15">
        <f>656000</f>
        <v>656000</v>
      </c>
      <c r="G118" s="14">
        <f>349400</f>
        <v>349400</v>
      </c>
      <c r="H118" s="13"/>
      <c r="I118" s="13"/>
      <c r="J118" s="13"/>
      <c r="K118" s="12"/>
      <c r="L118" s="11">
        <f>G118+H118+I118+J118+K118</f>
        <v>349400</v>
      </c>
    </row>
    <row r="119" spans="1:12 12990:12990" s="4" customFormat="1" ht="17.25" thickBot="1" x14ac:dyDescent="0.3">
      <c r="A119" s="205"/>
      <c r="B119" s="10" t="s">
        <v>10</v>
      </c>
      <c r="C119" s="200"/>
      <c r="D119" s="203"/>
      <c r="E119" s="172"/>
      <c r="F119" s="9"/>
      <c r="G119" s="8"/>
      <c r="H119" s="7"/>
      <c r="I119" s="7"/>
      <c r="J119" s="7"/>
      <c r="K119" s="6"/>
      <c r="L119" s="5">
        <f>G119+H119+I119+J119+K119</f>
        <v>0</v>
      </c>
      <c r="SEP119" s="43"/>
    </row>
    <row r="120" spans="1:12 12990:12990" s="43" customFormat="1" ht="39.75" customHeight="1" x14ac:dyDescent="0.25">
      <c r="A120" s="158">
        <v>23</v>
      </c>
      <c r="B120" s="42" t="s">
        <v>27</v>
      </c>
      <c r="C120" s="198" t="s">
        <v>26</v>
      </c>
      <c r="D120" s="201" t="s">
        <v>20</v>
      </c>
      <c r="E120" s="169" t="s">
        <v>23</v>
      </c>
      <c r="F120" s="138">
        <f>861800</f>
        <v>861800</v>
      </c>
      <c r="G120" s="139"/>
      <c r="H120" s="136">
        <f>471600</f>
        <v>471600</v>
      </c>
      <c r="I120" s="136">
        <f>290200</f>
        <v>290200</v>
      </c>
      <c r="J120" s="136">
        <f>100000</f>
        <v>100000</v>
      </c>
      <c r="K120" s="140"/>
      <c r="L120" s="137">
        <f>G120+H120+I120+J120+K120</f>
        <v>861800</v>
      </c>
    </row>
    <row r="121" spans="1:12 12990:12990" s="43" customFormat="1" x14ac:dyDescent="0.25">
      <c r="A121" s="204"/>
      <c r="B121" s="16" t="s">
        <v>1</v>
      </c>
      <c r="C121" s="199"/>
      <c r="D121" s="202"/>
      <c r="E121" s="171"/>
      <c r="F121" s="15">
        <f>861800</f>
        <v>861800</v>
      </c>
      <c r="G121" s="14"/>
      <c r="H121" s="13">
        <f>471600</f>
        <v>471600</v>
      </c>
      <c r="I121" s="13">
        <f>290200</f>
        <v>290200</v>
      </c>
      <c r="J121" s="13">
        <f>100000</f>
        <v>100000</v>
      </c>
      <c r="K121" s="12"/>
      <c r="L121" s="11">
        <f>G121+H121+I121+J121+K121</f>
        <v>861800</v>
      </c>
    </row>
    <row r="122" spans="1:12 12990:12990" s="43" customFormat="1" ht="17.25" thickBot="1" x14ac:dyDescent="0.3">
      <c r="A122" s="205"/>
      <c r="B122" s="10" t="s">
        <v>10</v>
      </c>
      <c r="C122" s="200"/>
      <c r="D122" s="203"/>
      <c r="E122" s="172"/>
      <c r="F122" s="9"/>
      <c r="G122" s="8"/>
      <c r="H122" s="7"/>
      <c r="I122" s="7"/>
      <c r="J122" s="7"/>
      <c r="K122" s="6"/>
      <c r="L122" s="5">
        <f>G122+H122+I122+J122+K122</f>
        <v>0</v>
      </c>
      <c r="SEP122" s="4"/>
    </row>
    <row r="123" spans="1:12 12990:12990" s="4" customFormat="1" ht="33" x14ac:dyDescent="0.25">
      <c r="A123" s="158">
        <v>24</v>
      </c>
      <c r="B123" s="42" t="s">
        <v>25</v>
      </c>
      <c r="C123" s="198" t="s">
        <v>24</v>
      </c>
      <c r="D123" s="201" t="s">
        <v>20</v>
      </c>
      <c r="E123" s="169" t="s">
        <v>23</v>
      </c>
      <c r="F123" s="138">
        <f>599300</f>
        <v>599300</v>
      </c>
      <c r="G123" s="139"/>
      <c r="H123" s="136">
        <f>117100</f>
        <v>117100</v>
      </c>
      <c r="I123" s="136">
        <f>226700</f>
        <v>226700</v>
      </c>
      <c r="J123" s="136">
        <f>127400</f>
        <v>127400</v>
      </c>
      <c r="K123" s="140">
        <f>128100</f>
        <v>128100</v>
      </c>
      <c r="L123" s="137">
        <f>G123+H123+I123+J123+K123</f>
        <v>599300</v>
      </c>
    </row>
    <row r="124" spans="1:12 12990:12990" s="4" customFormat="1" x14ac:dyDescent="0.25">
      <c r="A124" s="204"/>
      <c r="B124" s="16" t="s">
        <v>1</v>
      </c>
      <c r="C124" s="206"/>
      <c r="D124" s="208"/>
      <c r="E124" s="210"/>
      <c r="F124" s="15">
        <f>599300</f>
        <v>599300</v>
      </c>
      <c r="G124" s="14"/>
      <c r="H124" s="13">
        <f>117100</f>
        <v>117100</v>
      </c>
      <c r="I124" s="13">
        <f>226700</f>
        <v>226700</v>
      </c>
      <c r="J124" s="13">
        <f>127400</f>
        <v>127400</v>
      </c>
      <c r="K124" s="12">
        <f>128100</f>
        <v>128100</v>
      </c>
      <c r="L124" s="11">
        <f>G124+H124+I124+J124+K124</f>
        <v>599300</v>
      </c>
    </row>
    <row r="125" spans="1:12 12990:12990" s="4" customFormat="1" ht="17.25" thickBot="1" x14ac:dyDescent="0.3">
      <c r="A125" s="205"/>
      <c r="B125" s="10" t="s">
        <v>10</v>
      </c>
      <c r="C125" s="207"/>
      <c r="D125" s="209"/>
      <c r="E125" s="211"/>
      <c r="F125" s="9"/>
      <c r="G125" s="8"/>
      <c r="H125" s="7"/>
      <c r="I125" s="7"/>
      <c r="J125" s="7"/>
      <c r="K125" s="6"/>
      <c r="L125" s="5">
        <f>G125+H125+I125+J125+K125</f>
        <v>0</v>
      </c>
    </row>
    <row r="126" spans="1:12 12990:12990" s="4" customFormat="1" ht="33" x14ac:dyDescent="0.25">
      <c r="A126" s="158">
        <v>25</v>
      </c>
      <c r="B126" s="42" t="s">
        <v>22</v>
      </c>
      <c r="C126" s="198" t="s">
        <v>21</v>
      </c>
      <c r="D126" s="201" t="s">
        <v>20</v>
      </c>
      <c r="E126" s="169" t="s">
        <v>19</v>
      </c>
      <c r="F126" s="138">
        <f>1032500</f>
        <v>1032500</v>
      </c>
      <c r="G126" s="139"/>
      <c r="H126" s="136"/>
      <c r="I126" s="136"/>
      <c r="J126" s="136">
        <v>443500</v>
      </c>
      <c r="K126" s="140">
        <v>589000</v>
      </c>
      <c r="L126" s="137">
        <f>G126+H126+I126+J126+K126</f>
        <v>1032500</v>
      </c>
    </row>
    <row r="127" spans="1:12 12990:12990" s="4" customFormat="1" x14ac:dyDescent="0.25">
      <c r="A127" s="159"/>
      <c r="B127" s="16" t="s">
        <v>1</v>
      </c>
      <c r="C127" s="199"/>
      <c r="D127" s="202"/>
      <c r="E127" s="171"/>
      <c r="F127" s="15">
        <f>1032500</f>
        <v>1032500</v>
      </c>
      <c r="G127" s="14"/>
      <c r="H127" s="13"/>
      <c r="I127" s="13"/>
      <c r="J127" s="13">
        <v>443500</v>
      </c>
      <c r="K127" s="12">
        <v>589000</v>
      </c>
      <c r="L127" s="11">
        <f>G127+H127+I127+J127+K127</f>
        <v>1032500</v>
      </c>
    </row>
    <row r="128" spans="1:12 12990:12990" s="4" customFormat="1" ht="17.25" thickBot="1" x14ac:dyDescent="0.3">
      <c r="A128" s="159"/>
      <c r="B128" s="10" t="s">
        <v>10</v>
      </c>
      <c r="C128" s="200"/>
      <c r="D128" s="203"/>
      <c r="E128" s="172"/>
      <c r="F128" s="9"/>
      <c r="G128" s="8"/>
      <c r="H128" s="7"/>
      <c r="I128" s="7"/>
      <c r="J128" s="7"/>
      <c r="K128" s="6"/>
      <c r="L128" s="5">
        <f>G128+H128+I128+J128+K128</f>
        <v>0</v>
      </c>
    </row>
    <row r="129" spans="1:12 12990:12990" s="4" customFormat="1" ht="36.75" customHeight="1" x14ac:dyDescent="0.25">
      <c r="A129" s="158">
        <v>26</v>
      </c>
      <c r="B129" s="42" t="s">
        <v>18</v>
      </c>
      <c r="C129" s="161" t="s">
        <v>17</v>
      </c>
      <c r="D129" s="165" t="s">
        <v>16</v>
      </c>
      <c r="E129" s="169" t="s">
        <v>15</v>
      </c>
      <c r="F129" s="173">
        <f>880000</f>
        <v>880000</v>
      </c>
      <c r="G129" s="177">
        <f>110000</f>
        <v>110000</v>
      </c>
      <c r="H129" s="150"/>
      <c r="I129" s="150">
        <v>770000</v>
      </c>
      <c r="J129" s="150"/>
      <c r="K129" s="152"/>
      <c r="L129" s="154">
        <f>G129+H129+I129+J129+K129</f>
        <v>880000</v>
      </c>
    </row>
    <row r="130" spans="1:12 12990:12990" s="4" customFormat="1" ht="33" x14ac:dyDescent="0.25">
      <c r="A130" s="159"/>
      <c r="B130" s="41" t="s">
        <v>2</v>
      </c>
      <c r="C130" s="162"/>
      <c r="D130" s="166"/>
      <c r="E130" s="170"/>
      <c r="F130" s="174"/>
      <c r="G130" s="178"/>
      <c r="H130" s="197"/>
      <c r="I130" s="197"/>
      <c r="J130" s="197"/>
      <c r="K130" s="195"/>
      <c r="L130" s="196"/>
    </row>
    <row r="131" spans="1:12 12990:12990" s="4" customFormat="1" x14ac:dyDescent="0.25">
      <c r="A131" s="159"/>
      <c r="B131" s="16" t="s">
        <v>1</v>
      </c>
      <c r="C131" s="212"/>
      <c r="D131" s="214"/>
      <c r="E131" s="171"/>
      <c r="F131" s="15"/>
      <c r="G131" s="14"/>
      <c r="H131" s="12"/>
      <c r="I131" s="13"/>
      <c r="J131" s="27"/>
      <c r="K131" s="12"/>
      <c r="L131" s="11">
        <f>G131+H131+I131+J131+K131</f>
        <v>0</v>
      </c>
    </row>
    <row r="132" spans="1:12 12990:12990" s="4" customFormat="1" ht="17.25" thickBot="1" x14ac:dyDescent="0.3">
      <c r="A132" s="160"/>
      <c r="B132" s="40" t="s">
        <v>10</v>
      </c>
      <c r="C132" s="213"/>
      <c r="D132" s="215"/>
      <c r="E132" s="171"/>
      <c r="F132" s="25">
        <f>880000</f>
        <v>880000</v>
      </c>
      <c r="G132" s="39">
        <f>110000</f>
        <v>110000</v>
      </c>
      <c r="H132" s="21"/>
      <c r="I132" s="23">
        <v>770000</v>
      </c>
      <c r="J132" s="22"/>
      <c r="K132" s="21"/>
      <c r="L132" s="20">
        <f>G132+H132+I132+J132+K132</f>
        <v>880000</v>
      </c>
    </row>
    <row r="133" spans="1:12 12990:12990" s="4" customFormat="1" ht="21" customHeight="1" x14ac:dyDescent="0.25">
      <c r="A133" s="179">
        <v>27</v>
      </c>
      <c r="B133" s="38" t="s">
        <v>14</v>
      </c>
      <c r="C133" s="161" t="s">
        <v>13</v>
      </c>
      <c r="D133" s="183" t="s">
        <v>7</v>
      </c>
      <c r="E133" s="186" t="s">
        <v>12</v>
      </c>
      <c r="F133" s="173">
        <f>518600-169221</f>
        <v>349379</v>
      </c>
      <c r="G133" s="177">
        <f>330560</f>
        <v>330560</v>
      </c>
      <c r="H133" s="150"/>
      <c r="I133" s="150"/>
      <c r="J133" s="150"/>
      <c r="K133" s="152"/>
      <c r="L133" s="154">
        <f>G133+H133+I133+J133+K133</f>
        <v>330560</v>
      </c>
    </row>
    <row r="134" spans="1:12 12990:12990" s="4" customFormat="1" x14ac:dyDescent="0.25">
      <c r="A134" s="180"/>
      <c r="B134" s="37" t="s">
        <v>11</v>
      </c>
      <c r="C134" s="181"/>
      <c r="D134" s="184"/>
      <c r="E134" s="187"/>
      <c r="F134" s="174"/>
      <c r="G134" s="178"/>
      <c r="H134" s="151"/>
      <c r="I134" s="151"/>
      <c r="J134" s="151"/>
      <c r="K134" s="153"/>
      <c r="L134" s="155"/>
    </row>
    <row r="135" spans="1:12 12990:12990" s="4" customFormat="1" x14ac:dyDescent="0.25">
      <c r="A135" s="180"/>
      <c r="B135" s="37" t="s">
        <v>1</v>
      </c>
      <c r="C135" s="181"/>
      <c r="D135" s="184"/>
      <c r="E135" s="188"/>
      <c r="F135" s="15"/>
      <c r="G135" s="14"/>
      <c r="H135" s="12"/>
      <c r="I135" s="13"/>
      <c r="J135" s="36"/>
      <c r="K135" s="12"/>
      <c r="L135" s="11">
        <f>G135+H135+I135+J135+K135</f>
        <v>0</v>
      </c>
    </row>
    <row r="136" spans="1:12 12990:12990" s="4" customFormat="1" ht="17.25" thickBot="1" x14ac:dyDescent="0.3">
      <c r="A136" s="180"/>
      <c r="B136" s="35" t="s">
        <v>10</v>
      </c>
      <c r="C136" s="182"/>
      <c r="D136" s="185"/>
      <c r="E136" s="189"/>
      <c r="F136" s="34">
        <f>518600-169221</f>
        <v>349379</v>
      </c>
      <c r="G136" s="33">
        <f>330560</f>
        <v>330560</v>
      </c>
      <c r="H136" s="31"/>
      <c r="I136" s="7"/>
      <c r="J136" s="32"/>
      <c r="K136" s="31"/>
      <c r="L136" s="5">
        <f>G136+H136+I136+J136+K136</f>
        <v>330560</v>
      </c>
      <c r="SEP136" s="19"/>
    </row>
    <row r="137" spans="1:12 12990:12990" s="19" customFormat="1" ht="33" x14ac:dyDescent="0.25">
      <c r="A137" s="158">
        <v>28</v>
      </c>
      <c r="B137" s="30" t="s">
        <v>9</v>
      </c>
      <c r="C137" s="190" t="s">
        <v>8</v>
      </c>
      <c r="D137" s="184" t="s">
        <v>7</v>
      </c>
      <c r="E137" s="193" t="s">
        <v>3</v>
      </c>
      <c r="F137" s="173">
        <f>3490207</f>
        <v>3490207</v>
      </c>
      <c r="G137" s="175">
        <v>2338785</v>
      </c>
      <c r="H137" s="150">
        <v>1072750</v>
      </c>
      <c r="I137" s="150"/>
      <c r="J137" s="150"/>
      <c r="K137" s="152"/>
      <c r="L137" s="154">
        <f>G137+H137+I137+J137+K137</f>
        <v>3411535</v>
      </c>
    </row>
    <row r="138" spans="1:12 12990:12990" s="19" customFormat="1" ht="33" x14ac:dyDescent="0.25">
      <c r="A138" s="159"/>
      <c r="B138" s="30" t="s">
        <v>2</v>
      </c>
      <c r="C138" s="190"/>
      <c r="D138" s="184"/>
      <c r="E138" s="193"/>
      <c r="F138" s="174"/>
      <c r="G138" s="176"/>
      <c r="H138" s="151"/>
      <c r="I138" s="151"/>
      <c r="J138" s="151"/>
      <c r="K138" s="153"/>
      <c r="L138" s="155"/>
    </row>
    <row r="139" spans="1:12 12990:12990" s="19" customFormat="1" x14ac:dyDescent="0.25">
      <c r="A139" s="159"/>
      <c r="B139" s="29" t="s">
        <v>1</v>
      </c>
      <c r="C139" s="191"/>
      <c r="D139" s="192"/>
      <c r="E139" s="194"/>
      <c r="F139" s="15"/>
      <c r="G139" s="28"/>
      <c r="H139" s="13"/>
      <c r="I139" s="13"/>
      <c r="J139" s="27"/>
      <c r="K139" s="12"/>
      <c r="L139" s="11">
        <f>G139+H139+I139+J139+K139</f>
        <v>0</v>
      </c>
    </row>
    <row r="140" spans="1:12 12990:12990" s="19" customFormat="1" ht="17.25" thickBot="1" x14ac:dyDescent="0.3">
      <c r="A140" s="160"/>
      <c r="B140" s="26" t="s">
        <v>0</v>
      </c>
      <c r="C140" s="191"/>
      <c r="D140" s="192"/>
      <c r="E140" s="194"/>
      <c r="F140" s="25">
        <v>3490207</v>
      </c>
      <c r="G140" s="24">
        <v>2338785</v>
      </c>
      <c r="H140" s="23">
        <v>1072750</v>
      </c>
      <c r="I140" s="23"/>
      <c r="J140" s="22"/>
      <c r="K140" s="21"/>
      <c r="L140" s="20">
        <f>G140+H140+I140+J140+K140</f>
        <v>3411535</v>
      </c>
      <c r="SEP140" s="4"/>
    </row>
    <row r="141" spans="1:12 12990:12990" s="4" customFormat="1" ht="33" x14ac:dyDescent="0.25">
      <c r="A141" s="158">
        <v>29</v>
      </c>
      <c r="B141" s="18" t="s">
        <v>6</v>
      </c>
      <c r="C141" s="161" t="s">
        <v>5</v>
      </c>
      <c r="D141" s="165" t="s">
        <v>4</v>
      </c>
      <c r="E141" s="169" t="s">
        <v>3</v>
      </c>
      <c r="F141" s="173">
        <f>2115000</f>
        <v>2115000</v>
      </c>
      <c r="G141" s="177">
        <f>168000</f>
        <v>168000</v>
      </c>
      <c r="H141" s="152">
        <f>1947000</f>
        <v>1947000</v>
      </c>
      <c r="I141" s="150"/>
      <c r="J141" s="150"/>
      <c r="K141" s="152"/>
      <c r="L141" s="156">
        <f>G141+H141+I141+J141+K141</f>
        <v>2115000</v>
      </c>
    </row>
    <row r="142" spans="1:12 12990:12990" s="4" customFormat="1" ht="33" x14ac:dyDescent="0.25">
      <c r="A142" s="159"/>
      <c r="B142" s="17" t="s">
        <v>2</v>
      </c>
      <c r="C142" s="162"/>
      <c r="D142" s="166"/>
      <c r="E142" s="170"/>
      <c r="F142" s="174"/>
      <c r="G142" s="178"/>
      <c r="H142" s="153"/>
      <c r="I142" s="151"/>
      <c r="J142" s="151"/>
      <c r="K142" s="153"/>
      <c r="L142" s="157"/>
    </row>
    <row r="143" spans="1:12 12990:12990" s="4" customFormat="1" x14ac:dyDescent="0.25">
      <c r="A143" s="159"/>
      <c r="B143" s="16" t="s">
        <v>1</v>
      </c>
      <c r="C143" s="163"/>
      <c r="D143" s="167"/>
      <c r="E143" s="171"/>
      <c r="F143" s="15"/>
      <c r="G143" s="14"/>
      <c r="H143" s="12"/>
      <c r="I143" s="13"/>
      <c r="J143" s="13"/>
      <c r="K143" s="12"/>
      <c r="L143" s="11">
        <f>G143+H143+I143+J143+K143</f>
        <v>0</v>
      </c>
    </row>
    <row r="144" spans="1:12 12990:12990" s="4" customFormat="1" ht="17.25" thickBot="1" x14ac:dyDescent="0.3">
      <c r="A144" s="160"/>
      <c r="B144" s="10" t="s">
        <v>0</v>
      </c>
      <c r="C144" s="164"/>
      <c r="D144" s="168"/>
      <c r="E144" s="172"/>
      <c r="F144" s="9">
        <f>2115000</f>
        <v>2115000</v>
      </c>
      <c r="G144" s="8">
        <f>168000</f>
        <v>168000</v>
      </c>
      <c r="H144" s="6">
        <f>1947000</f>
        <v>1947000</v>
      </c>
      <c r="I144" s="7"/>
      <c r="J144" s="7"/>
      <c r="K144" s="6"/>
      <c r="L144" s="5">
        <f>G144+H144+I144+J144+K144</f>
        <v>2115000</v>
      </c>
      <c r="SEP144" s="1"/>
    </row>
    <row r="145" spans="1:12" x14ac:dyDescent="0.25">
      <c r="A145" s="1"/>
      <c r="L145" s="1"/>
    </row>
    <row r="146" spans="1:12" x14ac:dyDescent="0.25">
      <c r="A146" s="1"/>
      <c r="L146" s="1"/>
    </row>
    <row r="147" spans="1:12" x14ac:dyDescent="0.25">
      <c r="A147" s="1"/>
      <c r="L147" s="1"/>
    </row>
    <row r="148" spans="1:12" x14ac:dyDescent="0.25">
      <c r="A148" s="1"/>
      <c r="L148" s="1"/>
    </row>
    <row r="149" spans="1:12" x14ac:dyDescent="0.25">
      <c r="A149" s="1"/>
      <c r="L149" s="1"/>
    </row>
    <row r="150" spans="1:12" x14ac:dyDescent="0.25">
      <c r="A150" s="1"/>
      <c r="L150" s="1"/>
    </row>
    <row r="151" spans="1:12" x14ac:dyDescent="0.25">
      <c r="A151" s="1"/>
      <c r="L151" s="1"/>
    </row>
    <row r="152" spans="1:12" x14ac:dyDescent="0.25">
      <c r="A152" s="1"/>
      <c r="L152" s="1"/>
    </row>
    <row r="153" spans="1:12" x14ac:dyDescent="0.25">
      <c r="A153" s="1"/>
      <c r="L153" s="1"/>
    </row>
    <row r="154" spans="1:12" x14ac:dyDescent="0.25">
      <c r="A154" s="1"/>
      <c r="L154" s="1"/>
    </row>
    <row r="155" spans="1:12" x14ac:dyDescent="0.25">
      <c r="A155" s="1"/>
      <c r="L155" s="1"/>
    </row>
    <row r="156" spans="1:12" x14ac:dyDescent="0.25">
      <c r="A156" s="1"/>
      <c r="L156" s="1"/>
    </row>
    <row r="157" spans="1:12" x14ac:dyDescent="0.25">
      <c r="A157" s="1"/>
      <c r="L157" s="1"/>
    </row>
    <row r="158" spans="1:12" x14ac:dyDescent="0.25">
      <c r="A158" s="1"/>
      <c r="L158" s="1"/>
    </row>
    <row r="159" spans="1:12" x14ac:dyDescent="0.25">
      <c r="A159" s="1"/>
      <c r="L159" s="1"/>
    </row>
    <row r="160" spans="1:12" x14ac:dyDescent="0.25">
      <c r="A160" s="1"/>
      <c r="L160" s="1"/>
    </row>
    <row r="161" spans="1:12" x14ac:dyDescent="0.25">
      <c r="A161" s="1"/>
      <c r="L161" s="1"/>
    </row>
    <row r="162" spans="1:12" x14ac:dyDescent="0.25">
      <c r="A162" s="1"/>
      <c r="L162" s="1"/>
    </row>
    <row r="163" spans="1:12" x14ac:dyDescent="0.25">
      <c r="A163" s="1"/>
      <c r="L163" s="1"/>
    </row>
    <row r="164" spans="1:12" x14ac:dyDescent="0.25">
      <c r="A164" s="1"/>
      <c r="L164" s="1"/>
    </row>
    <row r="165" spans="1:12" x14ac:dyDescent="0.25">
      <c r="A165" s="1"/>
      <c r="L165" s="1"/>
    </row>
    <row r="166" spans="1:12" x14ac:dyDescent="0.25">
      <c r="A166" s="1"/>
      <c r="L166" s="1"/>
    </row>
    <row r="167" spans="1:12" x14ac:dyDescent="0.25">
      <c r="A167" s="1"/>
      <c r="L167" s="1"/>
    </row>
    <row r="168" spans="1:12" x14ac:dyDescent="0.25">
      <c r="A168" s="1"/>
      <c r="L168" s="1"/>
    </row>
    <row r="169" spans="1:12" x14ac:dyDescent="0.25">
      <c r="A169" s="1"/>
      <c r="L169" s="1"/>
    </row>
    <row r="170" spans="1:12" x14ac:dyDescent="0.25">
      <c r="A170" s="1"/>
      <c r="L170" s="1"/>
    </row>
    <row r="171" spans="1:12" x14ac:dyDescent="0.25">
      <c r="A171" s="1"/>
      <c r="L171" s="1"/>
    </row>
    <row r="172" spans="1:12" x14ac:dyDescent="0.25">
      <c r="A172" s="1"/>
      <c r="L172" s="1"/>
    </row>
    <row r="173" spans="1:12" x14ac:dyDescent="0.25">
      <c r="A173" s="1"/>
      <c r="L173" s="1"/>
    </row>
    <row r="174" spans="1:12" x14ac:dyDescent="0.25">
      <c r="A174" s="1"/>
      <c r="L174" s="1"/>
    </row>
    <row r="175" spans="1:12" x14ac:dyDescent="0.25">
      <c r="A175" s="1"/>
      <c r="L175" s="1"/>
    </row>
    <row r="176" spans="1:12" x14ac:dyDescent="0.25">
      <c r="A176" s="1"/>
      <c r="L176" s="1"/>
    </row>
    <row r="177" spans="1:12" x14ac:dyDescent="0.25">
      <c r="A177" s="1"/>
      <c r="L177" s="1"/>
    </row>
    <row r="178" spans="1:12" x14ac:dyDescent="0.25">
      <c r="A178" s="1"/>
      <c r="L178" s="1"/>
    </row>
    <row r="179" spans="1:12" x14ac:dyDescent="0.25">
      <c r="A179" s="1"/>
      <c r="L179" s="1"/>
    </row>
    <row r="180" spans="1:12" x14ac:dyDescent="0.25">
      <c r="A180" s="1"/>
      <c r="L180" s="1"/>
    </row>
    <row r="181" spans="1:12" x14ac:dyDescent="0.25">
      <c r="A181" s="1"/>
      <c r="L181" s="1"/>
    </row>
    <row r="182" spans="1:12" x14ac:dyDescent="0.25">
      <c r="A182" s="1"/>
      <c r="L182" s="1"/>
    </row>
    <row r="183" spans="1:12" x14ac:dyDescent="0.25">
      <c r="A183" s="1"/>
      <c r="L183" s="1"/>
    </row>
    <row r="184" spans="1:12" x14ac:dyDescent="0.25">
      <c r="A184" s="1"/>
      <c r="L184" s="1"/>
    </row>
    <row r="185" spans="1:12" x14ac:dyDescent="0.25">
      <c r="A185" s="1"/>
      <c r="L185" s="1"/>
    </row>
    <row r="186" spans="1:12" x14ac:dyDescent="0.25">
      <c r="A186" s="1"/>
      <c r="L186" s="1"/>
    </row>
    <row r="187" spans="1:12" x14ac:dyDescent="0.25">
      <c r="A187" s="1"/>
      <c r="L187" s="1"/>
    </row>
    <row r="188" spans="1:12" x14ac:dyDescent="0.25">
      <c r="A188" s="1"/>
      <c r="L188" s="1"/>
    </row>
    <row r="189" spans="1:12" x14ac:dyDescent="0.25">
      <c r="A189" s="1"/>
      <c r="L189" s="1"/>
    </row>
    <row r="190" spans="1:12" x14ac:dyDescent="0.25">
      <c r="A190" s="1"/>
      <c r="L190" s="1"/>
    </row>
    <row r="191" spans="1:12" x14ac:dyDescent="0.25">
      <c r="A191" s="1"/>
      <c r="L191" s="1"/>
    </row>
    <row r="192" spans="1:12" x14ac:dyDescent="0.25">
      <c r="A192" s="1"/>
      <c r="L192" s="1"/>
    </row>
    <row r="193" spans="1:12" x14ac:dyDescent="0.25">
      <c r="A193" s="1"/>
      <c r="L193" s="1"/>
    </row>
    <row r="194" spans="1:12" x14ac:dyDescent="0.25">
      <c r="A194" s="1"/>
      <c r="L194" s="1"/>
    </row>
    <row r="195" spans="1:12" x14ac:dyDescent="0.25">
      <c r="A195" s="1"/>
      <c r="L195" s="1"/>
    </row>
    <row r="196" spans="1:12" x14ac:dyDescent="0.25">
      <c r="A196" s="1"/>
      <c r="L196" s="1"/>
    </row>
    <row r="197" spans="1:12" x14ac:dyDescent="0.25">
      <c r="A197" s="1"/>
      <c r="L197" s="1"/>
    </row>
    <row r="198" spans="1:12" x14ac:dyDescent="0.25">
      <c r="A198" s="1"/>
      <c r="L198" s="1"/>
    </row>
    <row r="199" spans="1:12" x14ac:dyDescent="0.25">
      <c r="A199" s="1"/>
      <c r="L199" s="1"/>
    </row>
    <row r="200" spans="1:12" x14ac:dyDescent="0.25">
      <c r="A200" s="1"/>
      <c r="L200" s="1"/>
    </row>
    <row r="201" spans="1:12" x14ac:dyDescent="0.25">
      <c r="A201" s="1"/>
      <c r="L201" s="1"/>
    </row>
    <row r="202" spans="1:12" x14ac:dyDescent="0.25">
      <c r="A202" s="1"/>
      <c r="L202" s="1"/>
    </row>
    <row r="203" spans="1:12" x14ac:dyDescent="0.25">
      <c r="A203" s="1"/>
      <c r="L203" s="1"/>
    </row>
    <row r="204" spans="1:12" x14ac:dyDescent="0.25">
      <c r="A204" s="1"/>
      <c r="L204" s="1"/>
    </row>
    <row r="205" spans="1:12" x14ac:dyDescent="0.25">
      <c r="A205" s="1"/>
      <c r="L205" s="1"/>
    </row>
    <row r="206" spans="1:12" x14ac:dyDescent="0.25">
      <c r="A206" s="1"/>
      <c r="L206" s="1"/>
    </row>
    <row r="207" spans="1:12" x14ac:dyDescent="0.25">
      <c r="A207" s="1"/>
      <c r="L207" s="1"/>
    </row>
    <row r="208" spans="1:12" x14ac:dyDescent="0.25">
      <c r="A208" s="1"/>
      <c r="L208" s="1"/>
    </row>
    <row r="209" spans="1:12" x14ac:dyDescent="0.25">
      <c r="A209" s="1"/>
      <c r="L209" s="1"/>
    </row>
    <row r="210" spans="1:12" x14ac:dyDescent="0.25">
      <c r="A210" s="1"/>
      <c r="L210" s="1"/>
    </row>
    <row r="211" spans="1:12" x14ac:dyDescent="0.25">
      <c r="A211" s="1"/>
      <c r="L211" s="1"/>
    </row>
    <row r="212" spans="1:12" x14ac:dyDescent="0.25">
      <c r="A212" s="1"/>
      <c r="L212" s="1"/>
    </row>
    <row r="213" spans="1:12" x14ac:dyDescent="0.25">
      <c r="A213" s="1"/>
      <c r="L213" s="1"/>
    </row>
    <row r="214" spans="1:12" x14ac:dyDescent="0.25">
      <c r="A214" s="1"/>
      <c r="L214" s="1"/>
    </row>
    <row r="215" spans="1:12" x14ac:dyDescent="0.25">
      <c r="A215" s="1"/>
      <c r="L215" s="1"/>
    </row>
    <row r="216" spans="1:12" x14ac:dyDescent="0.25">
      <c r="A216" s="1"/>
      <c r="L216" s="1"/>
    </row>
    <row r="217" spans="1:12" x14ac:dyDescent="0.25">
      <c r="A217" s="1"/>
      <c r="L217" s="1"/>
    </row>
    <row r="218" spans="1:12" x14ac:dyDescent="0.25">
      <c r="A218" s="1"/>
      <c r="L218" s="1"/>
    </row>
    <row r="219" spans="1:12" x14ac:dyDescent="0.25">
      <c r="A219" s="1"/>
      <c r="L219" s="1"/>
    </row>
    <row r="220" spans="1:12" x14ac:dyDescent="0.25">
      <c r="A220" s="1"/>
      <c r="L220" s="1"/>
    </row>
    <row r="221" spans="1:12" x14ac:dyDescent="0.25">
      <c r="A221" s="1"/>
      <c r="L221" s="1"/>
    </row>
    <row r="222" spans="1:12" x14ac:dyDescent="0.25">
      <c r="A222" s="1"/>
      <c r="L222" s="1"/>
    </row>
    <row r="223" spans="1:12" x14ac:dyDescent="0.25">
      <c r="A223" s="1"/>
      <c r="L223" s="1"/>
    </row>
    <row r="224" spans="1:12" x14ac:dyDescent="0.25">
      <c r="A224" s="1"/>
      <c r="L224" s="1"/>
    </row>
    <row r="225" spans="1:12" x14ac:dyDescent="0.25">
      <c r="A225" s="1"/>
      <c r="L225" s="1"/>
    </row>
    <row r="226" spans="1:12" x14ac:dyDescent="0.25">
      <c r="A226" s="1"/>
      <c r="L226" s="1"/>
    </row>
    <row r="227" spans="1:12" x14ac:dyDescent="0.25">
      <c r="A227" s="1"/>
      <c r="L227" s="1"/>
    </row>
    <row r="228" spans="1:12" x14ac:dyDescent="0.25">
      <c r="A228" s="1"/>
      <c r="L228" s="1"/>
    </row>
    <row r="229" spans="1:12" x14ac:dyDescent="0.25">
      <c r="A229" s="1"/>
      <c r="L229" s="1"/>
    </row>
    <row r="230" spans="1:12" x14ac:dyDescent="0.25">
      <c r="A230" s="1"/>
      <c r="L230" s="1"/>
    </row>
    <row r="231" spans="1:12" x14ac:dyDescent="0.25">
      <c r="A231" s="1"/>
      <c r="L231" s="1"/>
    </row>
    <row r="232" spans="1:12" x14ac:dyDescent="0.25">
      <c r="A232" s="1"/>
      <c r="L232" s="1"/>
    </row>
    <row r="233" spans="1:12" x14ac:dyDescent="0.25">
      <c r="A233" s="1"/>
      <c r="L233" s="1"/>
    </row>
    <row r="234" spans="1:12" x14ac:dyDescent="0.25">
      <c r="A234" s="1"/>
      <c r="L234" s="1"/>
    </row>
    <row r="235" spans="1:12" x14ac:dyDescent="0.25">
      <c r="A235" s="1"/>
      <c r="L235" s="1"/>
    </row>
    <row r="236" spans="1:12" x14ac:dyDescent="0.25">
      <c r="A236" s="1"/>
      <c r="L236" s="1"/>
    </row>
    <row r="237" spans="1:12" x14ac:dyDescent="0.25">
      <c r="A237" s="1"/>
      <c r="L237" s="1"/>
    </row>
    <row r="238" spans="1:12" x14ac:dyDescent="0.25">
      <c r="A238" s="1"/>
      <c r="L238" s="1"/>
    </row>
    <row r="239" spans="1:12" x14ac:dyDescent="0.25">
      <c r="A239" s="1"/>
      <c r="L239" s="1"/>
    </row>
    <row r="240" spans="1:12" x14ac:dyDescent="0.25">
      <c r="A240" s="1"/>
      <c r="L240" s="1"/>
    </row>
    <row r="241" spans="1:12" x14ac:dyDescent="0.25">
      <c r="A241" s="1"/>
      <c r="L241" s="1"/>
    </row>
    <row r="242" spans="1:12" x14ac:dyDescent="0.25">
      <c r="A242" s="1"/>
      <c r="L242" s="1"/>
    </row>
    <row r="243" spans="1:12" x14ac:dyDescent="0.25">
      <c r="A243" s="1"/>
      <c r="L243" s="1"/>
    </row>
    <row r="244" spans="1:12" x14ac:dyDescent="0.25">
      <c r="A244" s="1"/>
      <c r="L244" s="1"/>
    </row>
    <row r="245" spans="1:12" x14ac:dyDescent="0.25">
      <c r="A245" s="1"/>
      <c r="L245" s="1"/>
    </row>
    <row r="246" spans="1:12" x14ac:dyDescent="0.25">
      <c r="A246" s="1"/>
      <c r="L246" s="1"/>
    </row>
    <row r="247" spans="1:12" x14ac:dyDescent="0.25">
      <c r="A247" s="1"/>
      <c r="L247" s="1"/>
    </row>
    <row r="248" spans="1:12" x14ac:dyDescent="0.25">
      <c r="A248" s="1"/>
      <c r="L248" s="1"/>
    </row>
    <row r="249" spans="1:12" x14ac:dyDescent="0.25">
      <c r="A249" s="1"/>
      <c r="L249" s="1"/>
    </row>
    <row r="250" spans="1:12" x14ac:dyDescent="0.25">
      <c r="A250" s="1"/>
      <c r="L250" s="1"/>
    </row>
    <row r="251" spans="1:12" x14ac:dyDescent="0.25">
      <c r="A251" s="1"/>
      <c r="L251" s="1"/>
    </row>
    <row r="252" spans="1:12" x14ac:dyDescent="0.25">
      <c r="A252" s="1"/>
      <c r="L252" s="1"/>
    </row>
    <row r="253" spans="1:12" x14ac:dyDescent="0.25">
      <c r="A253" s="1"/>
      <c r="L253" s="1"/>
    </row>
    <row r="254" spans="1:12" x14ac:dyDescent="0.25">
      <c r="A254" s="1"/>
      <c r="L254" s="1"/>
    </row>
    <row r="255" spans="1:12" x14ac:dyDescent="0.25">
      <c r="A255" s="1"/>
      <c r="L255" s="1"/>
    </row>
    <row r="256" spans="1:12" x14ac:dyDescent="0.25">
      <c r="A256" s="1"/>
      <c r="L256" s="1"/>
    </row>
    <row r="257" spans="1:12" x14ac:dyDescent="0.25">
      <c r="A257" s="1"/>
      <c r="L257" s="1"/>
    </row>
    <row r="258" spans="1:12" x14ac:dyDescent="0.25">
      <c r="A258" s="1"/>
      <c r="L258" s="1"/>
    </row>
    <row r="259" spans="1:12" x14ac:dyDescent="0.25">
      <c r="A259" s="1"/>
      <c r="L259" s="1"/>
    </row>
    <row r="260" spans="1:12" x14ac:dyDescent="0.25">
      <c r="A260" s="1"/>
      <c r="L260" s="1"/>
    </row>
    <row r="261" spans="1:12" x14ac:dyDescent="0.25">
      <c r="A261" s="1"/>
      <c r="L261" s="1"/>
    </row>
    <row r="262" spans="1:12" x14ac:dyDescent="0.25">
      <c r="A262" s="1"/>
      <c r="L262" s="1"/>
    </row>
    <row r="263" spans="1:12" x14ac:dyDescent="0.25">
      <c r="A263" s="1"/>
      <c r="L263" s="1"/>
    </row>
    <row r="264" spans="1:12" x14ac:dyDescent="0.25">
      <c r="A264" s="1"/>
      <c r="L264" s="1"/>
    </row>
    <row r="265" spans="1:12" x14ac:dyDescent="0.25">
      <c r="A265" s="1"/>
      <c r="L265" s="1"/>
    </row>
    <row r="266" spans="1:12" x14ac:dyDescent="0.25">
      <c r="A266" s="1"/>
      <c r="L266" s="1"/>
    </row>
    <row r="267" spans="1:12" x14ac:dyDescent="0.25">
      <c r="A267" s="1"/>
      <c r="L267" s="1"/>
    </row>
    <row r="268" spans="1:12" x14ac:dyDescent="0.25">
      <c r="A268" s="1"/>
      <c r="L268" s="1"/>
    </row>
    <row r="269" spans="1:12" x14ac:dyDescent="0.25">
      <c r="A269" s="1"/>
      <c r="L269" s="1"/>
    </row>
    <row r="270" spans="1:12" x14ac:dyDescent="0.25">
      <c r="A270" s="1"/>
      <c r="L270" s="1"/>
    </row>
    <row r="271" spans="1:12" x14ac:dyDescent="0.25">
      <c r="A271" s="1"/>
      <c r="L271" s="1"/>
    </row>
    <row r="272" spans="1:12" x14ac:dyDescent="0.25">
      <c r="A272" s="1"/>
      <c r="L272" s="1"/>
    </row>
    <row r="273" spans="1:12" x14ac:dyDescent="0.25">
      <c r="A273" s="1"/>
      <c r="L273" s="1"/>
    </row>
    <row r="274" spans="1:12" x14ac:dyDescent="0.25">
      <c r="A274" s="1"/>
      <c r="L274" s="1"/>
    </row>
    <row r="275" spans="1:12" x14ac:dyDescent="0.25">
      <c r="A275" s="1"/>
      <c r="L275" s="1"/>
    </row>
    <row r="276" spans="1:12" x14ac:dyDescent="0.25">
      <c r="A276" s="1"/>
      <c r="L276" s="1"/>
    </row>
    <row r="277" spans="1:12" x14ac:dyDescent="0.25">
      <c r="A277" s="1"/>
      <c r="L277" s="1"/>
    </row>
    <row r="278" spans="1:12" x14ac:dyDescent="0.25">
      <c r="A278" s="1"/>
      <c r="L278" s="1"/>
    </row>
    <row r="279" spans="1:12" x14ac:dyDescent="0.25">
      <c r="A279" s="1"/>
      <c r="L279" s="1"/>
    </row>
    <row r="280" spans="1:12" x14ac:dyDescent="0.25">
      <c r="A280" s="1"/>
      <c r="L280" s="1"/>
    </row>
    <row r="281" spans="1:12" x14ac:dyDescent="0.25">
      <c r="A281" s="1"/>
      <c r="L281" s="1"/>
    </row>
    <row r="282" spans="1:12" x14ac:dyDescent="0.25">
      <c r="A282" s="1"/>
      <c r="L282" s="1"/>
    </row>
    <row r="283" spans="1:12" x14ac:dyDescent="0.25">
      <c r="A283" s="1"/>
      <c r="L283" s="1"/>
    </row>
    <row r="284" spans="1:12" x14ac:dyDescent="0.25">
      <c r="A284" s="1"/>
      <c r="L284" s="1"/>
    </row>
    <row r="285" spans="1:12" x14ac:dyDescent="0.25">
      <c r="A285" s="1"/>
      <c r="L285" s="1"/>
    </row>
    <row r="286" spans="1:12" x14ac:dyDescent="0.25">
      <c r="A286" s="1"/>
      <c r="L286" s="1"/>
    </row>
    <row r="287" spans="1:12" x14ac:dyDescent="0.25">
      <c r="A287" s="1"/>
      <c r="L287" s="1"/>
    </row>
    <row r="288" spans="1:12" x14ac:dyDescent="0.25">
      <c r="A288" s="1"/>
      <c r="L288" s="1"/>
    </row>
    <row r="289" spans="1:12" x14ac:dyDescent="0.25">
      <c r="A289" s="1"/>
      <c r="L289" s="1"/>
    </row>
    <row r="290" spans="1:12" x14ac:dyDescent="0.25">
      <c r="A290" s="1"/>
      <c r="L290" s="1"/>
    </row>
    <row r="291" spans="1:12" x14ac:dyDescent="0.25">
      <c r="A291" s="1"/>
      <c r="L291" s="1"/>
    </row>
    <row r="292" spans="1:12" x14ac:dyDescent="0.25">
      <c r="A292" s="1"/>
      <c r="L292" s="1"/>
    </row>
    <row r="293" spans="1:12" x14ac:dyDescent="0.25">
      <c r="A293" s="1"/>
      <c r="L293" s="1"/>
    </row>
    <row r="294" spans="1:12" x14ac:dyDescent="0.25">
      <c r="A294" s="1"/>
      <c r="L294" s="1"/>
    </row>
    <row r="295" spans="1:12" x14ac:dyDescent="0.25">
      <c r="A295" s="1"/>
      <c r="L295" s="1"/>
    </row>
    <row r="296" spans="1:12" x14ac:dyDescent="0.25">
      <c r="A296" s="1"/>
      <c r="L296" s="1"/>
    </row>
    <row r="297" spans="1:12" x14ac:dyDescent="0.25">
      <c r="A297" s="1"/>
      <c r="L297" s="1"/>
    </row>
    <row r="298" spans="1:12" x14ac:dyDescent="0.25">
      <c r="A298" s="1"/>
      <c r="L298" s="1"/>
    </row>
    <row r="299" spans="1:12" x14ac:dyDescent="0.25">
      <c r="A299" s="1"/>
      <c r="L299" s="1"/>
    </row>
    <row r="300" spans="1:12" x14ac:dyDescent="0.25">
      <c r="A300" s="1"/>
      <c r="L300" s="1"/>
    </row>
    <row r="301" spans="1:12" x14ac:dyDescent="0.25">
      <c r="A301" s="1"/>
      <c r="L301" s="1"/>
    </row>
    <row r="302" spans="1:12" x14ac:dyDescent="0.25">
      <c r="A302" s="1"/>
      <c r="L302" s="1"/>
    </row>
    <row r="303" spans="1:12" x14ac:dyDescent="0.25">
      <c r="A303" s="1"/>
      <c r="L303" s="1"/>
    </row>
    <row r="304" spans="1:12" x14ac:dyDescent="0.25">
      <c r="A304" s="1"/>
      <c r="L304" s="1"/>
    </row>
    <row r="305" spans="1:12" x14ac:dyDescent="0.25">
      <c r="A305" s="1"/>
      <c r="L305" s="1"/>
    </row>
    <row r="306" spans="1:12" x14ac:dyDescent="0.25">
      <c r="A306" s="1"/>
      <c r="L306" s="1"/>
    </row>
    <row r="307" spans="1:12" x14ac:dyDescent="0.25">
      <c r="A307" s="1"/>
      <c r="L307" s="1"/>
    </row>
    <row r="308" spans="1:12" x14ac:dyDescent="0.25">
      <c r="A308" s="1"/>
      <c r="L308" s="1"/>
    </row>
    <row r="309" spans="1:12" x14ac:dyDescent="0.25">
      <c r="A309" s="1"/>
      <c r="L309" s="1"/>
    </row>
    <row r="310" spans="1:12" x14ac:dyDescent="0.25">
      <c r="A310" s="1"/>
      <c r="L310" s="1"/>
    </row>
    <row r="311" spans="1:12" x14ac:dyDescent="0.25">
      <c r="A311" s="1"/>
      <c r="L311" s="1"/>
    </row>
    <row r="312" spans="1:12" x14ac:dyDescent="0.25">
      <c r="A312" s="1"/>
      <c r="L312" s="1"/>
    </row>
    <row r="313" spans="1:12" x14ac:dyDescent="0.25">
      <c r="A313" s="1"/>
      <c r="L313" s="1"/>
    </row>
    <row r="314" spans="1:12" x14ac:dyDescent="0.25">
      <c r="A314" s="1"/>
      <c r="L314" s="1"/>
    </row>
    <row r="315" spans="1:12" x14ac:dyDescent="0.25">
      <c r="A315" s="1"/>
      <c r="L315" s="1"/>
    </row>
    <row r="316" spans="1:12" x14ac:dyDescent="0.25">
      <c r="A316" s="1"/>
      <c r="L316" s="1"/>
    </row>
    <row r="317" spans="1:12" x14ac:dyDescent="0.25">
      <c r="A317" s="1"/>
      <c r="L317" s="1"/>
    </row>
    <row r="318" spans="1:12" x14ac:dyDescent="0.25">
      <c r="A318" s="1"/>
      <c r="L318" s="1"/>
    </row>
    <row r="319" spans="1:12" x14ac:dyDescent="0.25">
      <c r="A319" s="1"/>
      <c r="L319" s="1"/>
    </row>
    <row r="320" spans="1:12" x14ac:dyDescent="0.25">
      <c r="A320" s="1"/>
      <c r="L320" s="1"/>
    </row>
    <row r="321" spans="1:12" x14ac:dyDescent="0.25">
      <c r="A321" s="1"/>
      <c r="L321" s="1"/>
    </row>
    <row r="322" spans="1:12" x14ac:dyDescent="0.25">
      <c r="A322" s="1"/>
      <c r="L322" s="1"/>
    </row>
    <row r="323" spans="1:12" x14ac:dyDescent="0.25">
      <c r="A323" s="1"/>
      <c r="L323" s="1"/>
    </row>
    <row r="324" spans="1:12" x14ac:dyDescent="0.25">
      <c r="A324" s="1"/>
      <c r="L324" s="1"/>
    </row>
    <row r="325" spans="1:12" x14ac:dyDescent="0.25">
      <c r="A325" s="1"/>
      <c r="L325" s="1"/>
    </row>
    <row r="326" spans="1:12" x14ac:dyDescent="0.25">
      <c r="A326" s="1"/>
      <c r="L326" s="1"/>
    </row>
    <row r="327" spans="1:12" x14ac:dyDescent="0.25">
      <c r="A327" s="1"/>
      <c r="L327" s="1"/>
    </row>
    <row r="328" spans="1:12" x14ac:dyDescent="0.25">
      <c r="A328" s="1"/>
      <c r="L328" s="1"/>
    </row>
    <row r="329" spans="1:12" x14ac:dyDescent="0.25">
      <c r="A329" s="1"/>
      <c r="L329" s="1"/>
    </row>
    <row r="330" spans="1:12" x14ac:dyDescent="0.25">
      <c r="A330" s="1"/>
      <c r="L330" s="1"/>
    </row>
    <row r="331" spans="1:12" x14ac:dyDescent="0.25">
      <c r="A331" s="1"/>
      <c r="L331" s="1"/>
    </row>
    <row r="332" spans="1:12" x14ac:dyDescent="0.25">
      <c r="A332" s="1"/>
      <c r="L332" s="1"/>
    </row>
    <row r="333" spans="1:12" x14ac:dyDescent="0.25">
      <c r="A333" s="1"/>
      <c r="L333" s="1"/>
    </row>
    <row r="334" spans="1:12" x14ac:dyDescent="0.25">
      <c r="A334" s="1"/>
      <c r="L334" s="1"/>
    </row>
    <row r="335" spans="1:12" x14ac:dyDescent="0.25">
      <c r="A335" s="1"/>
      <c r="L335" s="1"/>
    </row>
    <row r="336" spans="1:12" x14ac:dyDescent="0.25">
      <c r="A336" s="1"/>
      <c r="L336" s="1"/>
    </row>
    <row r="337" spans="1:12" x14ac:dyDescent="0.25">
      <c r="A337" s="1"/>
      <c r="L337" s="1"/>
    </row>
    <row r="338" spans="1:12" x14ac:dyDescent="0.25">
      <c r="A338" s="1"/>
      <c r="L338" s="1"/>
    </row>
    <row r="339" spans="1:12" x14ac:dyDescent="0.25">
      <c r="A339" s="1"/>
      <c r="L339" s="1"/>
    </row>
    <row r="340" spans="1:12" x14ac:dyDescent="0.25">
      <c r="A340" s="1"/>
      <c r="L340" s="1"/>
    </row>
    <row r="341" spans="1:12" x14ac:dyDescent="0.25">
      <c r="A341" s="1"/>
      <c r="L341" s="1"/>
    </row>
    <row r="342" spans="1:12" x14ac:dyDescent="0.25">
      <c r="A342" s="1"/>
      <c r="L342" s="1"/>
    </row>
    <row r="343" spans="1:12" x14ac:dyDescent="0.25">
      <c r="A343" s="1"/>
      <c r="L343" s="1"/>
    </row>
    <row r="344" spans="1:12" x14ac:dyDescent="0.25">
      <c r="A344" s="1"/>
      <c r="L344" s="1"/>
    </row>
    <row r="345" spans="1:12" x14ac:dyDescent="0.25">
      <c r="A345" s="1"/>
      <c r="L345" s="1"/>
    </row>
    <row r="346" spans="1:12" x14ac:dyDescent="0.25">
      <c r="A346" s="1"/>
      <c r="L346" s="1"/>
    </row>
    <row r="347" spans="1:12" x14ac:dyDescent="0.25">
      <c r="A347" s="1"/>
      <c r="L347" s="1"/>
    </row>
    <row r="348" spans="1:12" x14ac:dyDescent="0.25">
      <c r="A348" s="1"/>
      <c r="L348" s="1"/>
    </row>
    <row r="349" spans="1:12" x14ac:dyDescent="0.25">
      <c r="A349" s="1"/>
      <c r="L349" s="1"/>
    </row>
    <row r="350" spans="1:12" x14ac:dyDescent="0.25">
      <c r="A350" s="1"/>
      <c r="L350" s="1"/>
    </row>
    <row r="351" spans="1:12" x14ac:dyDescent="0.25">
      <c r="A351" s="1"/>
      <c r="L351" s="1"/>
    </row>
    <row r="352" spans="1:12" x14ac:dyDescent="0.25">
      <c r="A352" s="1"/>
      <c r="L352" s="1"/>
    </row>
    <row r="353" spans="1:12" x14ac:dyDescent="0.25">
      <c r="A353" s="1"/>
      <c r="L353" s="1"/>
    </row>
    <row r="354" spans="1:12" x14ac:dyDescent="0.25">
      <c r="A354" s="1"/>
      <c r="L354" s="1"/>
    </row>
    <row r="355" spans="1:12" x14ac:dyDescent="0.25">
      <c r="A355" s="1"/>
      <c r="L355" s="1"/>
    </row>
    <row r="356" spans="1:12" x14ac:dyDescent="0.25">
      <c r="A356" s="1"/>
      <c r="L356" s="1"/>
    </row>
    <row r="357" spans="1:12" x14ac:dyDescent="0.25">
      <c r="A357" s="1"/>
      <c r="L357" s="1"/>
    </row>
    <row r="358" spans="1:12" x14ac:dyDescent="0.25">
      <c r="A358" s="1"/>
      <c r="L358" s="1"/>
    </row>
    <row r="359" spans="1:12" x14ac:dyDescent="0.25">
      <c r="A359" s="1"/>
      <c r="L359" s="1"/>
    </row>
    <row r="360" spans="1:12" x14ac:dyDescent="0.25">
      <c r="A360" s="1"/>
      <c r="L360" s="1"/>
    </row>
    <row r="361" spans="1:12" x14ac:dyDescent="0.25">
      <c r="A361" s="1"/>
      <c r="L361" s="1"/>
    </row>
    <row r="362" spans="1:12" x14ac:dyDescent="0.25">
      <c r="A362" s="1"/>
      <c r="L362" s="1"/>
    </row>
    <row r="363" spans="1:12" x14ac:dyDescent="0.25">
      <c r="A363" s="1"/>
      <c r="L363" s="1"/>
    </row>
    <row r="364" spans="1:12" x14ac:dyDescent="0.25">
      <c r="A364" s="1"/>
      <c r="L364" s="1"/>
    </row>
    <row r="365" spans="1:12" x14ac:dyDescent="0.25">
      <c r="A365" s="1"/>
      <c r="L365" s="1"/>
    </row>
    <row r="366" spans="1:12" x14ac:dyDescent="0.25">
      <c r="A366" s="1"/>
      <c r="L366" s="1"/>
    </row>
    <row r="367" spans="1:12" x14ac:dyDescent="0.25">
      <c r="A367" s="1"/>
      <c r="L367" s="1"/>
    </row>
    <row r="368" spans="1:12" x14ac:dyDescent="0.25">
      <c r="A368" s="1"/>
      <c r="L368" s="1"/>
    </row>
    <row r="369" spans="1:12" x14ac:dyDescent="0.25">
      <c r="A369" s="1"/>
      <c r="L369" s="1"/>
    </row>
    <row r="370" spans="1:12" x14ac:dyDescent="0.25">
      <c r="A370" s="1"/>
      <c r="L370" s="1"/>
    </row>
    <row r="371" spans="1:12" x14ac:dyDescent="0.25">
      <c r="A371" s="1"/>
      <c r="L371" s="1"/>
    </row>
    <row r="372" spans="1:12" x14ac:dyDescent="0.25">
      <c r="A372" s="1"/>
      <c r="L372" s="1"/>
    </row>
    <row r="373" spans="1:12" x14ac:dyDescent="0.25">
      <c r="A373" s="1"/>
      <c r="L373" s="1"/>
    </row>
    <row r="374" spans="1:12" x14ac:dyDescent="0.25">
      <c r="A374" s="1"/>
      <c r="L374" s="1"/>
    </row>
    <row r="375" spans="1:12" x14ac:dyDescent="0.25">
      <c r="A375" s="1"/>
      <c r="L375" s="1"/>
    </row>
    <row r="376" spans="1:12" x14ac:dyDescent="0.25">
      <c r="A376" s="1"/>
      <c r="L376" s="1"/>
    </row>
    <row r="377" spans="1:12" x14ac:dyDescent="0.25">
      <c r="A377" s="1"/>
      <c r="L377" s="1"/>
    </row>
    <row r="378" spans="1:12" x14ac:dyDescent="0.25">
      <c r="A378" s="1"/>
      <c r="L378" s="1"/>
    </row>
    <row r="379" spans="1:12" x14ac:dyDescent="0.25">
      <c r="A379" s="1"/>
      <c r="L379" s="1"/>
    </row>
    <row r="380" spans="1:12" x14ac:dyDescent="0.25">
      <c r="A380" s="1"/>
      <c r="L380" s="1"/>
    </row>
    <row r="381" spans="1:12" x14ac:dyDescent="0.25">
      <c r="A381" s="1"/>
      <c r="L381" s="1"/>
    </row>
    <row r="382" spans="1:12" x14ac:dyDescent="0.25">
      <c r="A382" s="1"/>
      <c r="L382" s="1"/>
    </row>
    <row r="383" spans="1:12" x14ac:dyDescent="0.25">
      <c r="A383" s="1"/>
      <c r="L383" s="1"/>
    </row>
    <row r="384" spans="1:12" x14ac:dyDescent="0.25">
      <c r="A384" s="1"/>
      <c r="L384" s="1"/>
    </row>
    <row r="385" spans="1:12" x14ac:dyDescent="0.25">
      <c r="A385" s="1"/>
      <c r="L385" s="1"/>
    </row>
    <row r="386" spans="1:12" x14ac:dyDescent="0.25">
      <c r="A386" s="1"/>
      <c r="L386" s="1"/>
    </row>
    <row r="387" spans="1:12" x14ac:dyDescent="0.25">
      <c r="A387" s="1"/>
      <c r="L387" s="1"/>
    </row>
    <row r="388" spans="1:12" x14ac:dyDescent="0.25">
      <c r="A388" s="1"/>
      <c r="L388" s="1"/>
    </row>
    <row r="389" spans="1:12" x14ac:dyDescent="0.25">
      <c r="A389" s="1"/>
      <c r="L389" s="1"/>
    </row>
    <row r="390" spans="1:12" x14ac:dyDescent="0.25">
      <c r="A390" s="1"/>
      <c r="L390" s="1"/>
    </row>
    <row r="391" spans="1:12" x14ac:dyDescent="0.25">
      <c r="A391" s="1"/>
      <c r="L391" s="1"/>
    </row>
    <row r="392" spans="1:12" x14ac:dyDescent="0.25">
      <c r="A392" s="1"/>
      <c r="L392" s="1"/>
    </row>
    <row r="393" spans="1:12" x14ac:dyDescent="0.25">
      <c r="A393" s="1"/>
      <c r="L393" s="1"/>
    </row>
    <row r="394" spans="1:12" x14ac:dyDescent="0.25">
      <c r="A394" s="1"/>
      <c r="L394" s="1"/>
    </row>
    <row r="395" spans="1:12" x14ac:dyDescent="0.25">
      <c r="A395" s="1"/>
      <c r="L395" s="1"/>
    </row>
    <row r="396" spans="1:12" x14ac:dyDescent="0.25">
      <c r="A396" s="1"/>
      <c r="L396" s="1"/>
    </row>
    <row r="397" spans="1:12" x14ac:dyDescent="0.25">
      <c r="A397" s="1"/>
      <c r="L397" s="1"/>
    </row>
    <row r="398" spans="1:12" x14ac:dyDescent="0.25">
      <c r="A398" s="1"/>
      <c r="L398" s="1"/>
    </row>
    <row r="399" spans="1:12" x14ac:dyDescent="0.25">
      <c r="A399" s="1"/>
      <c r="L399" s="1"/>
    </row>
    <row r="400" spans="1:12" x14ac:dyDescent="0.25">
      <c r="A400" s="1"/>
      <c r="L400" s="1"/>
    </row>
    <row r="401" spans="1:12" x14ac:dyDescent="0.25">
      <c r="A401" s="1"/>
      <c r="L401" s="1"/>
    </row>
    <row r="402" spans="1:12" x14ac:dyDescent="0.25">
      <c r="A402" s="1"/>
      <c r="L402" s="1"/>
    </row>
    <row r="403" spans="1:12" x14ac:dyDescent="0.25">
      <c r="A403" s="1"/>
      <c r="L403" s="1"/>
    </row>
    <row r="404" spans="1:12" x14ac:dyDescent="0.25">
      <c r="A404" s="1"/>
      <c r="L404" s="1"/>
    </row>
    <row r="405" spans="1:12" x14ac:dyDescent="0.25">
      <c r="A405" s="1"/>
      <c r="L405" s="1"/>
    </row>
    <row r="406" spans="1:12" x14ac:dyDescent="0.25">
      <c r="A406" s="1"/>
      <c r="L406" s="1"/>
    </row>
    <row r="407" spans="1:12" x14ac:dyDescent="0.25">
      <c r="A407" s="1"/>
      <c r="L407" s="1"/>
    </row>
    <row r="408" spans="1:12" x14ac:dyDescent="0.25">
      <c r="A408" s="1"/>
      <c r="L408" s="1"/>
    </row>
    <row r="409" spans="1:12" x14ac:dyDescent="0.25">
      <c r="A409" s="1"/>
      <c r="L409" s="1"/>
    </row>
    <row r="410" spans="1:12" x14ac:dyDescent="0.25">
      <c r="A410" s="1"/>
      <c r="L410" s="1"/>
    </row>
    <row r="411" spans="1:12" x14ac:dyDescent="0.25">
      <c r="A411" s="1"/>
      <c r="L411" s="1"/>
    </row>
    <row r="412" spans="1:12" x14ac:dyDescent="0.25">
      <c r="A412" s="1"/>
      <c r="L412" s="1"/>
    </row>
    <row r="413" spans="1:12" x14ac:dyDescent="0.25">
      <c r="A413" s="1"/>
      <c r="L413" s="1"/>
    </row>
    <row r="414" spans="1:12" x14ac:dyDescent="0.25">
      <c r="A414" s="1"/>
      <c r="L414" s="1"/>
    </row>
    <row r="415" spans="1:12" x14ac:dyDescent="0.25">
      <c r="A415" s="1"/>
      <c r="L415" s="1"/>
    </row>
    <row r="416" spans="1:12" x14ac:dyDescent="0.25">
      <c r="A416" s="1"/>
      <c r="L416" s="1"/>
    </row>
    <row r="417" spans="1:12" x14ac:dyDescent="0.25">
      <c r="A417" s="1"/>
      <c r="L417" s="1"/>
    </row>
    <row r="418" spans="1:12" x14ac:dyDescent="0.25">
      <c r="A418" s="1"/>
      <c r="L418" s="1"/>
    </row>
    <row r="419" spans="1:12" x14ac:dyDescent="0.25">
      <c r="A419" s="1"/>
      <c r="L419" s="1"/>
    </row>
    <row r="420" spans="1:12" x14ac:dyDescent="0.25">
      <c r="A420" s="1"/>
      <c r="L420" s="1"/>
    </row>
    <row r="421" spans="1:12" x14ac:dyDescent="0.25">
      <c r="A421" s="1"/>
      <c r="L421" s="1"/>
    </row>
    <row r="422" spans="1:12" x14ac:dyDescent="0.25">
      <c r="A422" s="1"/>
      <c r="L422" s="1"/>
    </row>
    <row r="423" spans="1:12" x14ac:dyDescent="0.25">
      <c r="A423" s="1"/>
      <c r="L423" s="1"/>
    </row>
    <row r="424" spans="1:12" x14ac:dyDescent="0.25">
      <c r="A424" s="1"/>
      <c r="L424" s="1"/>
    </row>
    <row r="425" spans="1:12" x14ac:dyDescent="0.25">
      <c r="A425" s="1"/>
      <c r="L425" s="1"/>
    </row>
    <row r="426" spans="1:12" x14ac:dyDescent="0.25">
      <c r="A426" s="1"/>
      <c r="L426" s="1"/>
    </row>
    <row r="427" spans="1:12" x14ac:dyDescent="0.25">
      <c r="A427" s="1"/>
      <c r="L427" s="1"/>
    </row>
    <row r="428" spans="1:12" x14ac:dyDescent="0.25">
      <c r="A428" s="1"/>
      <c r="L428" s="1"/>
    </row>
    <row r="429" spans="1:12" x14ac:dyDescent="0.25">
      <c r="A429" s="1"/>
      <c r="L429" s="1"/>
    </row>
    <row r="430" spans="1:12" x14ac:dyDescent="0.25">
      <c r="A430" s="1"/>
      <c r="L430" s="1"/>
    </row>
    <row r="431" spans="1:12" x14ac:dyDescent="0.25">
      <c r="A431" s="1"/>
      <c r="L431" s="1"/>
    </row>
    <row r="432" spans="1:12" x14ac:dyDescent="0.25">
      <c r="A432" s="1"/>
      <c r="L432" s="1"/>
    </row>
    <row r="433" spans="1:12" x14ac:dyDescent="0.25">
      <c r="A433" s="1"/>
      <c r="L433" s="1"/>
    </row>
    <row r="434" spans="1:12" x14ac:dyDescent="0.25">
      <c r="A434" s="1"/>
      <c r="L434" s="1"/>
    </row>
    <row r="435" spans="1:12" x14ac:dyDescent="0.25">
      <c r="A435" s="1"/>
      <c r="L435" s="1"/>
    </row>
    <row r="436" spans="1:12" x14ac:dyDescent="0.25">
      <c r="A436" s="1"/>
      <c r="L436" s="1"/>
    </row>
    <row r="437" spans="1:12" x14ac:dyDescent="0.25">
      <c r="A437" s="1"/>
      <c r="L437" s="1"/>
    </row>
    <row r="438" spans="1:12" x14ac:dyDescent="0.25">
      <c r="A438" s="1"/>
      <c r="L438" s="1"/>
    </row>
    <row r="439" spans="1:12" x14ac:dyDescent="0.25">
      <c r="A439" s="1"/>
      <c r="L439" s="1"/>
    </row>
    <row r="440" spans="1:12" x14ac:dyDescent="0.25">
      <c r="A440" s="1"/>
      <c r="L440" s="1"/>
    </row>
    <row r="441" spans="1:12" x14ac:dyDescent="0.25">
      <c r="A441" s="1"/>
      <c r="L441" s="1"/>
    </row>
    <row r="442" spans="1:12" x14ac:dyDescent="0.25">
      <c r="A442" s="1"/>
      <c r="L442" s="1"/>
    </row>
    <row r="443" spans="1:12" x14ac:dyDescent="0.25">
      <c r="A443" s="1"/>
      <c r="L443" s="1"/>
    </row>
    <row r="444" spans="1:12" x14ac:dyDescent="0.25">
      <c r="A444" s="1"/>
      <c r="L444" s="1"/>
    </row>
    <row r="445" spans="1:12" x14ac:dyDescent="0.25">
      <c r="A445" s="1"/>
      <c r="L445" s="1"/>
    </row>
    <row r="446" spans="1:12" x14ac:dyDescent="0.25">
      <c r="A446" s="1"/>
      <c r="L446" s="1"/>
    </row>
    <row r="447" spans="1:12" x14ac:dyDescent="0.25">
      <c r="A447" s="1"/>
      <c r="L447" s="1"/>
    </row>
    <row r="448" spans="1:12" x14ac:dyDescent="0.25">
      <c r="A448" s="1"/>
      <c r="L448" s="1"/>
    </row>
    <row r="449" spans="1:12" x14ac:dyDescent="0.25">
      <c r="A449" s="1"/>
      <c r="L449" s="1"/>
    </row>
    <row r="450" spans="1:12" x14ac:dyDescent="0.25">
      <c r="A450" s="1"/>
      <c r="L450" s="1"/>
    </row>
    <row r="451" spans="1:12" x14ac:dyDescent="0.25">
      <c r="A451" s="1"/>
      <c r="L451" s="1"/>
    </row>
    <row r="452" spans="1:12" x14ac:dyDescent="0.25">
      <c r="A452" s="1"/>
      <c r="L452" s="1"/>
    </row>
    <row r="453" spans="1:12" x14ac:dyDescent="0.25">
      <c r="A453" s="1"/>
      <c r="L453" s="1"/>
    </row>
    <row r="454" spans="1:12" x14ac:dyDescent="0.25">
      <c r="A454" s="1"/>
      <c r="L454" s="1"/>
    </row>
    <row r="455" spans="1:12" x14ac:dyDescent="0.25">
      <c r="A455" s="1"/>
      <c r="L455" s="1"/>
    </row>
    <row r="456" spans="1:12" x14ac:dyDescent="0.25">
      <c r="A456" s="1"/>
      <c r="L456" s="1"/>
    </row>
    <row r="457" spans="1:12" x14ac:dyDescent="0.25">
      <c r="A457" s="1"/>
      <c r="L457" s="1"/>
    </row>
    <row r="458" spans="1:12" x14ac:dyDescent="0.25">
      <c r="A458" s="1"/>
      <c r="L458" s="1"/>
    </row>
    <row r="459" spans="1:12" x14ac:dyDescent="0.25">
      <c r="A459" s="1"/>
      <c r="L459" s="1"/>
    </row>
    <row r="460" spans="1:12" x14ac:dyDescent="0.25">
      <c r="A460" s="1"/>
      <c r="L460" s="1"/>
    </row>
    <row r="461" spans="1:12" x14ac:dyDescent="0.25">
      <c r="A461" s="1"/>
      <c r="L461" s="1"/>
    </row>
    <row r="462" spans="1:12" x14ac:dyDescent="0.25">
      <c r="A462" s="1"/>
      <c r="L462" s="1"/>
    </row>
    <row r="463" spans="1:12" x14ac:dyDescent="0.25">
      <c r="A463" s="1"/>
      <c r="L463" s="1"/>
    </row>
    <row r="464" spans="1:12" x14ac:dyDescent="0.25">
      <c r="A464" s="1"/>
      <c r="L464" s="1"/>
    </row>
    <row r="465" spans="1:12" x14ac:dyDescent="0.25">
      <c r="A465" s="1"/>
      <c r="L465" s="1"/>
    </row>
    <row r="466" spans="1:12" x14ac:dyDescent="0.25">
      <c r="A466" s="1"/>
      <c r="L466" s="1"/>
    </row>
    <row r="467" spans="1:12" x14ac:dyDescent="0.25">
      <c r="A467" s="1"/>
      <c r="L467" s="1"/>
    </row>
    <row r="468" spans="1:12" x14ac:dyDescent="0.25">
      <c r="A468" s="1"/>
      <c r="L468" s="1"/>
    </row>
    <row r="469" spans="1:12" x14ac:dyDescent="0.25">
      <c r="A469" s="1"/>
      <c r="L469" s="1"/>
    </row>
    <row r="470" spans="1:12" x14ac:dyDescent="0.25">
      <c r="A470" s="1"/>
      <c r="L470" s="1"/>
    </row>
    <row r="471" spans="1:12" x14ac:dyDescent="0.25">
      <c r="A471" s="1"/>
      <c r="L471" s="1"/>
    </row>
    <row r="472" spans="1:12" x14ac:dyDescent="0.25">
      <c r="A472" s="1"/>
      <c r="L472" s="1"/>
    </row>
    <row r="473" spans="1:12" x14ac:dyDescent="0.25">
      <c r="A473" s="1"/>
      <c r="L473" s="1"/>
    </row>
    <row r="474" spans="1:12" x14ac:dyDescent="0.25">
      <c r="A474" s="1"/>
      <c r="L474" s="1"/>
    </row>
    <row r="475" spans="1:12" x14ac:dyDescent="0.25">
      <c r="A475" s="1"/>
      <c r="L475" s="1"/>
    </row>
    <row r="476" spans="1:12" x14ac:dyDescent="0.25">
      <c r="A476" s="1"/>
      <c r="L476" s="1"/>
    </row>
    <row r="477" spans="1:12" x14ac:dyDescent="0.25">
      <c r="A477" s="1"/>
      <c r="L477" s="1"/>
    </row>
    <row r="478" spans="1:12" x14ac:dyDescent="0.25">
      <c r="A478" s="1"/>
      <c r="L478" s="1"/>
    </row>
    <row r="479" spans="1:12" x14ac:dyDescent="0.25">
      <c r="A479" s="1"/>
      <c r="L479" s="1"/>
    </row>
    <row r="480" spans="1:12" x14ac:dyDescent="0.25">
      <c r="A480" s="1"/>
      <c r="L480" s="1"/>
    </row>
    <row r="481" spans="1:12" x14ac:dyDescent="0.25">
      <c r="A481" s="1"/>
      <c r="L481" s="1"/>
    </row>
    <row r="482" spans="1:12" x14ac:dyDescent="0.25">
      <c r="A482" s="1"/>
      <c r="L482" s="1"/>
    </row>
    <row r="483" spans="1:12" x14ac:dyDescent="0.25">
      <c r="A483" s="1"/>
      <c r="L483" s="1"/>
    </row>
    <row r="484" spans="1:12" x14ac:dyDescent="0.25">
      <c r="A484" s="1"/>
      <c r="L484" s="1"/>
    </row>
    <row r="485" spans="1:12" x14ac:dyDescent="0.25">
      <c r="A485" s="1"/>
      <c r="L485" s="1"/>
    </row>
    <row r="486" spans="1:12" x14ac:dyDescent="0.25">
      <c r="A486" s="1"/>
      <c r="L486" s="1"/>
    </row>
    <row r="487" spans="1:12" x14ac:dyDescent="0.25">
      <c r="A487" s="1"/>
      <c r="L487" s="1"/>
    </row>
    <row r="488" spans="1:12" x14ac:dyDescent="0.25">
      <c r="A488" s="1"/>
      <c r="L488" s="1"/>
    </row>
    <row r="489" spans="1:12" x14ac:dyDescent="0.25">
      <c r="A489" s="1"/>
      <c r="L489" s="1"/>
    </row>
    <row r="490" spans="1:12" x14ac:dyDescent="0.25">
      <c r="A490" s="1"/>
      <c r="L490" s="1"/>
    </row>
    <row r="491" spans="1:12" x14ac:dyDescent="0.25">
      <c r="A491" s="1"/>
      <c r="L491" s="1"/>
    </row>
    <row r="492" spans="1:12" x14ac:dyDescent="0.25">
      <c r="A492" s="1"/>
      <c r="L492" s="1"/>
    </row>
    <row r="493" spans="1:12" x14ac:dyDescent="0.25">
      <c r="A493" s="1"/>
      <c r="L493" s="1"/>
    </row>
    <row r="494" spans="1:12" x14ac:dyDescent="0.25">
      <c r="A494" s="1"/>
      <c r="L494" s="1"/>
    </row>
    <row r="495" spans="1:12" x14ac:dyDescent="0.25">
      <c r="A495" s="1"/>
      <c r="L495" s="1"/>
    </row>
    <row r="496" spans="1:12" x14ac:dyDescent="0.25">
      <c r="A496" s="1"/>
      <c r="L496" s="1"/>
    </row>
    <row r="497" spans="1:12" x14ac:dyDescent="0.25">
      <c r="A497" s="1"/>
      <c r="L497" s="1"/>
    </row>
    <row r="498" spans="1:12" x14ac:dyDescent="0.25">
      <c r="A498" s="1"/>
      <c r="L498" s="1"/>
    </row>
    <row r="499" spans="1:12" x14ac:dyDescent="0.25">
      <c r="A499" s="1"/>
      <c r="L499" s="1"/>
    </row>
    <row r="500" spans="1:12" x14ac:dyDescent="0.25">
      <c r="A500" s="1"/>
      <c r="L500" s="1"/>
    </row>
    <row r="501" spans="1:12" x14ac:dyDescent="0.25">
      <c r="A501" s="1"/>
      <c r="L501" s="1"/>
    </row>
    <row r="502" spans="1:12" x14ac:dyDescent="0.25">
      <c r="A502" s="1"/>
      <c r="L502" s="1"/>
    </row>
    <row r="503" spans="1:12" x14ac:dyDescent="0.25">
      <c r="A503" s="1"/>
      <c r="L503" s="1"/>
    </row>
    <row r="504" spans="1:12" x14ac:dyDescent="0.25">
      <c r="A504" s="1"/>
      <c r="L504" s="1"/>
    </row>
    <row r="505" spans="1:12" x14ac:dyDescent="0.25">
      <c r="A505" s="1"/>
      <c r="L505" s="1"/>
    </row>
    <row r="506" spans="1:12" x14ac:dyDescent="0.25">
      <c r="A506" s="1"/>
      <c r="L506" s="1"/>
    </row>
    <row r="507" spans="1:12" x14ac:dyDescent="0.25">
      <c r="A507" s="1"/>
      <c r="L507" s="1"/>
    </row>
    <row r="508" spans="1:12" x14ac:dyDescent="0.25">
      <c r="A508" s="1"/>
      <c r="L508" s="1"/>
    </row>
    <row r="509" spans="1:12" x14ac:dyDescent="0.25">
      <c r="A509" s="1"/>
      <c r="L509" s="1"/>
    </row>
    <row r="510" spans="1:12" x14ac:dyDescent="0.25">
      <c r="A510" s="1"/>
      <c r="L510" s="1"/>
    </row>
    <row r="511" spans="1:12" x14ac:dyDescent="0.25">
      <c r="A511" s="1"/>
      <c r="L511" s="1"/>
    </row>
    <row r="512" spans="1:12" x14ac:dyDescent="0.25">
      <c r="A512" s="1"/>
      <c r="L512" s="1"/>
    </row>
    <row r="513" spans="1:12" x14ac:dyDescent="0.25">
      <c r="A513" s="1"/>
      <c r="L513" s="1"/>
    </row>
    <row r="514" spans="1:12" x14ac:dyDescent="0.25">
      <c r="A514" s="1"/>
      <c r="L514" s="1"/>
    </row>
    <row r="515" spans="1:12" x14ac:dyDescent="0.25">
      <c r="A515" s="1"/>
      <c r="L515" s="1"/>
    </row>
    <row r="516" spans="1:12" x14ac:dyDescent="0.25">
      <c r="A516" s="1"/>
      <c r="L516" s="1"/>
    </row>
    <row r="517" spans="1:12" x14ac:dyDescent="0.25">
      <c r="A517" s="1"/>
      <c r="L517" s="1"/>
    </row>
    <row r="518" spans="1:12" x14ac:dyDescent="0.25">
      <c r="A518" s="1"/>
      <c r="L518" s="1"/>
    </row>
    <row r="519" spans="1:12" x14ac:dyDescent="0.25">
      <c r="A519" s="1"/>
      <c r="L519" s="1"/>
    </row>
    <row r="520" spans="1:12" x14ac:dyDescent="0.25">
      <c r="A520" s="1"/>
      <c r="L520" s="1"/>
    </row>
    <row r="521" spans="1:12" x14ac:dyDescent="0.25">
      <c r="A521" s="1"/>
      <c r="L521" s="1"/>
    </row>
    <row r="522" spans="1:12" x14ac:dyDescent="0.25">
      <c r="A522" s="1"/>
      <c r="L522" s="1"/>
    </row>
    <row r="523" spans="1:12" x14ac:dyDescent="0.25">
      <c r="A523" s="1"/>
      <c r="L523" s="1"/>
    </row>
    <row r="524" spans="1:12" x14ac:dyDescent="0.25">
      <c r="A524" s="1"/>
      <c r="L524" s="1"/>
    </row>
    <row r="525" spans="1:12" x14ac:dyDescent="0.25">
      <c r="A525" s="1"/>
      <c r="L525" s="1"/>
    </row>
    <row r="526" spans="1:12" x14ac:dyDescent="0.25">
      <c r="A526" s="1"/>
      <c r="L526" s="1"/>
    </row>
    <row r="527" spans="1:12" x14ac:dyDescent="0.25">
      <c r="A527" s="1"/>
      <c r="L527" s="1"/>
    </row>
    <row r="528" spans="1:12" x14ac:dyDescent="0.25">
      <c r="A528" s="1"/>
      <c r="L528" s="1"/>
    </row>
    <row r="529" spans="1:12" x14ac:dyDescent="0.25">
      <c r="A529" s="1"/>
      <c r="L529" s="1"/>
    </row>
    <row r="530" spans="1:12" x14ac:dyDescent="0.25">
      <c r="A530" s="1"/>
      <c r="L530" s="1"/>
    </row>
    <row r="531" spans="1:12" x14ac:dyDescent="0.25">
      <c r="A531" s="1"/>
      <c r="L531" s="1"/>
    </row>
    <row r="532" spans="1:12" x14ac:dyDescent="0.25">
      <c r="A532" s="1"/>
      <c r="L532" s="1"/>
    </row>
    <row r="533" spans="1:12" x14ac:dyDescent="0.25">
      <c r="A533" s="1"/>
      <c r="L533" s="1"/>
    </row>
    <row r="534" spans="1:12" x14ac:dyDescent="0.25">
      <c r="A534" s="1"/>
      <c r="L534" s="1"/>
    </row>
    <row r="535" spans="1:12" x14ac:dyDescent="0.25">
      <c r="A535" s="1"/>
      <c r="L535" s="1"/>
    </row>
    <row r="536" spans="1:12" x14ac:dyDescent="0.25">
      <c r="A536" s="1"/>
      <c r="L536" s="1"/>
    </row>
    <row r="537" spans="1:12" x14ac:dyDescent="0.25">
      <c r="A537" s="1"/>
      <c r="L537" s="1"/>
    </row>
    <row r="538" spans="1:12" x14ac:dyDescent="0.25">
      <c r="A538" s="1"/>
      <c r="L538" s="1"/>
    </row>
    <row r="539" spans="1:12" x14ac:dyDescent="0.25">
      <c r="A539" s="1"/>
      <c r="L539" s="1"/>
    </row>
    <row r="540" spans="1:12" x14ac:dyDescent="0.25">
      <c r="A540" s="1"/>
      <c r="L540" s="1"/>
    </row>
    <row r="541" spans="1:12" x14ac:dyDescent="0.25">
      <c r="A541" s="1"/>
      <c r="L541" s="1"/>
    </row>
    <row r="542" spans="1:12" x14ac:dyDescent="0.25">
      <c r="A542" s="1"/>
      <c r="L542" s="1"/>
    </row>
    <row r="543" spans="1:12" x14ac:dyDescent="0.25">
      <c r="A543" s="1"/>
      <c r="L543" s="1"/>
    </row>
    <row r="544" spans="1:12" x14ac:dyDescent="0.25">
      <c r="A544" s="1"/>
      <c r="L544" s="1"/>
    </row>
    <row r="545" spans="1:12" x14ac:dyDescent="0.25">
      <c r="A545" s="1"/>
      <c r="L545" s="1"/>
    </row>
    <row r="546" spans="1:12" x14ac:dyDescent="0.25">
      <c r="A546" s="1"/>
      <c r="L546" s="1"/>
    </row>
    <row r="547" spans="1:12" x14ac:dyDescent="0.25">
      <c r="A547" s="1"/>
      <c r="L547" s="1"/>
    </row>
    <row r="548" spans="1:12" x14ac:dyDescent="0.25">
      <c r="A548" s="1"/>
      <c r="L548" s="1"/>
    </row>
    <row r="549" spans="1:12" x14ac:dyDescent="0.25">
      <c r="A549" s="1"/>
      <c r="L549" s="1"/>
    </row>
    <row r="550" spans="1:12" x14ac:dyDescent="0.25">
      <c r="A550" s="1"/>
      <c r="L550" s="1"/>
    </row>
    <row r="551" spans="1:12" x14ac:dyDescent="0.25">
      <c r="A551" s="1"/>
      <c r="L551" s="1"/>
    </row>
    <row r="552" spans="1:12" x14ac:dyDescent="0.25">
      <c r="A552" s="1"/>
      <c r="L552" s="1"/>
    </row>
    <row r="553" spans="1:12" x14ac:dyDescent="0.25">
      <c r="A553" s="1"/>
      <c r="L553" s="1"/>
    </row>
    <row r="554" spans="1:12" x14ac:dyDescent="0.25">
      <c r="A554" s="1"/>
      <c r="L554" s="1"/>
    </row>
    <row r="555" spans="1:12" x14ac:dyDescent="0.25">
      <c r="A555" s="1"/>
      <c r="L555" s="1"/>
    </row>
    <row r="556" spans="1:12" x14ac:dyDescent="0.25">
      <c r="A556" s="1"/>
      <c r="L556" s="1"/>
    </row>
    <row r="557" spans="1:12" x14ac:dyDescent="0.25">
      <c r="A557" s="1"/>
      <c r="L557" s="1"/>
    </row>
    <row r="558" spans="1:12" x14ac:dyDescent="0.25">
      <c r="A558" s="1"/>
      <c r="L558" s="1"/>
    </row>
    <row r="559" spans="1:12" x14ac:dyDescent="0.25">
      <c r="A559" s="1"/>
      <c r="L559" s="1"/>
    </row>
    <row r="560" spans="1:12" x14ac:dyDescent="0.25">
      <c r="A560" s="1"/>
      <c r="L560" s="1"/>
    </row>
    <row r="561" spans="1:12" x14ac:dyDescent="0.25">
      <c r="A561" s="1"/>
      <c r="L561" s="1"/>
    </row>
    <row r="562" spans="1:12" x14ac:dyDescent="0.25">
      <c r="A562" s="1"/>
      <c r="L562" s="1"/>
    </row>
    <row r="563" spans="1:12" x14ac:dyDescent="0.25">
      <c r="A563" s="1"/>
      <c r="L563" s="1"/>
    </row>
    <row r="564" spans="1:12" x14ac:dyDescent="0.25">
      <c r="A564" s="1"/>
      <c r="L564" s="1"/>
    </row>
    <row r="565" spans="1:12" x14ac:dyDescent="0.25">
      <c r="A565" s="1"/>
      <c r="L565" s="1"/>
    </row>
    <row r="566" spans="1:12" x14ac:dyDescent="0.25">
      <c r="A566" s="1"/>
      <c r="L566" s="1"/>
    </row>
    <row r="567" spans="1:12" x14ac:dyDescent="0.25">
      <c r="A567" s="1"/>
      <c r="L567" s="1"/>
    </row>
    <row r="568" spans="1:12" x14ac:dyDescent="0.25">
      <c r="A568" s="1"/>
      <c r="L568" s="1"/>
    </row>
    <row r="569" spans="1:12" x14ac:dyDescent="0.25">
      <c r="A569" s="1"/>
      <c r="L569" s="1"/>
    </row>
    <row r="570" spans="1:12" x14ac:dyDescent="0.25">
      <c r="A570" s="1"/>
      <c r="L570" s="1"/>
    </row>
    <row r="571" spans="1:12" x14ac:dyDescent="0.25">
      <c r="A571" s="1"/>
      <c r="L571" s="1"/>
    </row>
    <row r="572" spans="1:12" x14ac:dyDescent="0.25">
      <c r="A572" s="1"/>
      <c r="L572" s="1"/>
    </row>
    <row r="573" spans="1:12" x14ac:dyDescent="0.25">
      <c r="A573" s="1"/>
      <c r="L573" s="1"/>
    </row>
    <row r="574" spans="1:12" x14ac:dyDescent="0.25">
      <c r="A574" s="1"/>
      <c r="L574" s="1"/>
    </row>
    <row r="575" spans="1:12" x14ac:dyDescent="0.25">
      <c r="A575" s="1"/>
      <c r="L575" s="1"/>
    </row>
    <row r="576" spans="1:12" x14ac:dyDescent="0.25">
      <c r="A576" s="1"/>
      <c r="L576" s="1"/>
    </row>
    <row r="577" spans="1:12" x14ac:dyDescent="0.25">
      <c r="A577" s="1"/>
      <c r="L577" s="1"/>
    </row>
    <row r="578" spans="1:12" x14ac:dyDescent="0.25">
      <c r="A578" s="1"/>
      <c r="L578" s="1"/>
    </row>
    <row r="579" spans="1:12" x14ac:dyDescent="0.25">
      <c r="A579" s="1"/>
      <c r="L579" s="1"/>
    </row>
    <row r="580" spans="1:12" x14ac:dyDescent="0.25">
      <c r="A580" s="1"/>
      <c r="L580" s="1"/>
    </row>
    <row r="581" spans="1:12" x14ac:dyDescent="0.25">
      <c r="A581" s="1"/>
      <c r="L581" s="1"/>
    </row>
    <row r="582" spans="1:12" x14ac:dyDescent="0.25">
      <c r="A582" s="1"/>
      <c r="L582" s="1"/>
    </row>
    <row r="583" spans="1:12" x14ac:dyDescent="0.25">
      <c r="A583" s="1"/>
      <c r="L583" s="1"/>
    </row>
    <row r="584" spans="1:12" x14ac:dyDescent="0.25">
      <c r="A584" s="1"/>
      <c r="L584" s="1"/>
    </row>
    <row r="585" spans="1:12" x14ac:dyDescent="0.25">
      <c r="A585" s="1"/>
      <c r="L585" s="1"/>
    </row>
    <row r="586" spans="1:12" x14ac:dyDescent="0.25">
      <c r="A586" s="1"/>
      <c r="L586" s="1"/>
    </row>
    <row r="587" spans="1:12" x14ac:dyDescent="0.25">
      <c r="A587" s="1"/>
      <c r="L587" s="1"/>
    </row>
    <row r="588" spans="1:12" x14ac:dyDescent="0.25">
      <c r="A588" s="1"/>
      <c r="L588" s="1"/>
    </row>
    <row r="589" spans="1:12" x14ac:dyDescent="0.25">
      <c r="A589" s="1"/>
      <c r="L589" s="1"/>
    </row>
    <row r="590" spans="1:12" x14ac:dyDescent="0.25">
      <c r="A590" s="1"/>
      <c r="L590" s="1"/>
    </row>
    <row r="591" spans="1:12" x14ac:dyDescent="0.25">
      <c r="A591" s="1"/>
      <c r="L591" s="1"/>
    </row>
    <row r="592" spans="1:12" x14ac:dyDescent="0.25">
      <c r="A592" s="1"/>
      <c r="L592" s="1"/>
    </row>
    <row r="593" spans="1:12" x14ac:dyDescent="0.25">
      <c r="A593" s="1"/>
      <c r="L593" s="1"/>
    </row>
    <row r="594" spans="1:12" x14ac:dyDescent="0.25">
      <c r="A594" s="1"/>
      <c r="L594" s="1"/>
    </row>
    <row r="595" spans="1:12" x14ac:dyDescent="0.25">
      <c r="A595" s="1"/>
      <c r="L595" s="1"/>
    </row>
    <row r="596" spans="1:12" x14ac:dyDescent="0.25">
      <c r="A596" s="1"/>
      <c r="L596" s="1"/>
    </row>
    <row r="597" spans="1:12" x14ac:dyDescent="0.25">
      <c r="A597" s="1"/>
      <c r="L597" s="1"/>
    </row>
    <row r="598" spans="1:12" x14ac:dyDescent="0.25">
      <c r="A598" s="1"/>
      <c r="L598" s="1"/>
    </row>
    <row r="599" spans="1:12" x14ac:dyDescent="0.25">
      <c r="A599" s="1"/>
      <c r="L599" s="1"/>
    </row>
    <row r="600" spans="1:12" x14ac:dyDescent="0.25">
      <c r="A600" s="1"/>
      <c r="L600" s="1"/>
    </row>
    <row r="601" spans="1:12" x14ac:dyDescent="0.25">
      <c r="A601" s="1"/>
      <c r="L601" s="1"/>
    </row>
    <row r="602" spans="1:12" x14ac:dyDescent="0.25">
      <c r="A602" s="1"/>
      <c r="L602" s="1"/>
    </row>
    <row r="603" spans="1:12" x14ac:dyDescent="0.25">
      <c r="A603" s="1"/>
      <c r="L603" s="1"/>
    </row>
    <row r="604" spans="1:12" x14ac:dyDescent="0.25">
      <c r="A604" s="1"/>
      <c r="L604" s="1"/>
    </row>
    <row r="605" spans="1:12" x14ac:dyDescent="0.25">
      <c r="A605" s="1"/>
      <c r="L605" s="1"/>
    </row>
    <row r="606" spans="1:12" x14ac:dyDescent="0.25">
      <c r="A606" s="1"/>
      <c r="L606" s="1"/>
    </row>
    <row r="607" spans="1:12" x14ac:dyDescent="0.25">
      <c r="A607" s="1"/>
      <c r="L607" s="1"/>
    </row>
    <row r="608" spans="1:12" x14ac:dyDescent="0.25">
      <c r="A608" s="1"/>
      <c r="L608" s="1"/>
    </row>
    <row r="609" spans="1:12" x14ac:dyDescent="0.25">
      <c r="A609" s="1"/>
      <c r="L609" s="1"/>
    </row>
    <row r="610" spans="1:12" x14ac:dyDescent="0.25">
      <c r="A610" s="1"/>
      <c r="L610" s="1"/>
    </row>
    <row r="611" spans="1:12" x14ac:dyDescent="0.25">
      <c r="A611" s="1"/>
      <c r="L611" s="1"/>
    </row>
    <row r="612" spans="1:12" x14ac:dyDescent="0.25">
      <c r="A612" s="1"/>
      <c r="L612" s="1"/>
    </row>
    <row r="613" spans="1:12" x14ac:dyDescent="0.25">
      <c r="A613" s="1"/>
      <c r="L613" s="1"/>
    </row>
    <row r="614" spans="1:12" x14ac:dyDescent="0.25">
      <c r="A614" s="1"/>
      <c r="L614" s="1"/>
    </row>
    <row r="615" spans="1:12" x14ac:dyDescent="0.25">
      <c r="A615" s="1"/>
      <c r="L615" s="1"/>
    </row>
    <row r="616" spans="1:12" x14ac:dyDescent="0.25">
      <c r="A616" s="1"/>
      <c r="L616" s="1"/>
    </row>
    <row r="617" spans="1:12" x14ac:dyDescent="0.25">
      <c r="A617" s="1"/>
      <c r="L617" s="1"/>
    </row>
    <row r="618" spans="1:12" x14ac:dyDescent="0.25">
      <c r="A618" s="1"/>
      <c r="L618" s="1"/>
    </row>
    <row r="619" spans="1:12" x14ac:dyDescent="0.25">
      <c r="A619" s="1"/>
      <c r="L619" s="1"/>
    </row>
    <row r="620" spans="1:12" x14ac:dyDescent="0.25">
      <c r="A620" s="1"/>
      <c r="L620" s="1"/>
    </row>
    <row r="621" spans="1:12" x14ac:dyDescent="0.25">
      <c r="A621" s="1"/>
      <c r="L621" s="1"/>
    </row>
    <row r="622" spans="1:12" x14ac:dyDescent="0.25">
      <c r="A622" s="1"/>
      <c r="L622" s="1"/>
    </row>
    <row r="623" spans="1:12" x14ac:dyDescent="0.25">
      <c r="A623" s="1"/>
      <c r="L623" s="1"/>
    </row>
    <row r="624" spans="1:12" x14ac:dyDescent="0.25">
      <c r="A624" s="1"/>
      <c r="L624" s="1"/>
    </row>
    <row r="625" spans="1:12" x14ac:dyDescent="0.25">
      <c r="A625" s="1"/>
      <c r="L625" s="1"/>
    </row>
    <row r="626" spans="1:12" x14ac:dyDescent="0.25">
      <c r="A626" s="1"/>
      <c r="L626" s="1"/>
    </row>
    <row r="627" spans="1:12" x14ac:dyDescent="0.25">
      <c r="A627" s="1"/>
      <c r="L627" s="1"/>
    </row>
    <row r="628" spans="1:12" x14ac:dyDescent="0.25">
      <c r="A628" s="1"/>
      <c r="L628" s="1"/>
    </row>
    <row r="629" spans="1:12" x14ac:dyDescent="0.25">
      <c r="A629" s="1"/>
      <c r="L629" s="1"/>
    </row>
    <row r="630" spans="1:12" x14ac:dyDescent="0.25">
      <c r="A630" s="1"/>
      <c r="L630" s="1"/>
    </row>
    <row r="631" spans="1:12" x14ac:dyDescent="0.25">
      <c r="A631" s="1"/>
      <c r="L631" s="1"/>
    </row>
    <row r="632" spans="1:12" x14ac:dyDescent="0.25">
      <c r="A632" s="1"/>
      <c r="L632" s="1"/>
    </row>
    <row r="633" spans="1:12" x14ac:dyDescent="0.25">
      <c r="A633" s="1"/>
      <c r="L633" s="1"/>
    </row>
    <row r="634" spans="1:12" x14ac:dyDescent="0.25">
      <c r="A634" s="1"/>
      <c r="L634" s="1"/>
    </row>
    <row r="635" spans="1:12" x14ac:dyDescent="0.25">
      <c r="A635" s="1"/>
      <c r="L635" s="1"/>
    </row>
    <row r="636" spans="1:12" x14ac:dyDescent="0.25">
      <c r="A636" s="1"/>
      <c r="L636" s="1"/>
    </row>
    <row r="637" spans="1:12" x14ac:dyDescent="0.25">
      <c r="A637" s="1"/>
      <c r="L637" s="1"/>
    </row>
    <row r="638" spans="1:12" x14ac:dyDescent="0.25">
      <c r="A638" s="1"/>
      <c r="L638" s="1"/>
    </row>
    <row r="639" spans="1:12" x14ac:dyDescent="0.25">
      <c r="A639" s="1"/>
      <c r="L639" s="1"/>
    </row>
    <row r="640" spans="1:12" x14ac:dyDescent="0.25">
      <c r="A640" s="1"/>
      <c r="L640" s="1"/>
    </row>
    <row r="641" spans="1:12" x14ac:dyDescent="0.25">
      <c r="A641" s="1"/>
      <c r="L641" s="1"/>
    </row>
    <row r="642" spans="1:12" x14ac:dyDescent="0.25">
      <c r="A642" s="1"/>
      <c r="L642" s="1"/>
    </row>
    <row r="643" spans="1:12" x14ac:dyDescent="0.25">
      <c r="A643" s="1"/>
      <c r="L643" s="1"/>
    </row>
    <row r="644" spans="1:12" x14ac:dyDescent="0.25">
      <c r="A644" s="1"/>
      <c r="L644" s="1"/>
    </row>
    <row r="645" spans="1:12" x14ac:dyDescent="0.25">
      <c r="A645" s="1"/>
      <c r="L645" s="1"/>
    </row>
    <row r="646" spans="1:12" x14ac:dyDescent="0.25">
      <c r="A646" s="1"/>
      <c r="L646" s="1"/>
    </row>
    <row r="647" spans="1:12" x14ac:dyDescent="0.25">
      <c r="A647" s="1"/>
      <c r="L647" s="1"/>
    </row>
    <row r="648" spans="1:12" x14ac:dyDescent="0.25">
      <c r="A648" s="1"/>
      <c r="L648" s="1"/>
    </row>
    <row r="649" spans="1:12" x14ac:dyDescent="0.25">
      <c r="A649" s="1"/>
      <c r="L649" s="1"/>
    </row>
    <row r="650" spans="1:12" x14ac:dyDescent="0.25">
      <c r="A650" s="1"/>
      <c r="L650" s="1"/>
    </row>
    <row r="651" spans="1:12" x14ac:dyDescent="0.25">
      <c r="A651" s="1"/>
      <c r="L651" s="1"/>
    </row>
    <row r="652" spans="1:12" x14ac:dyDescent="0.25">
      <c r="A652" s="1"/>
      <c r="L652" s="1"/>
    </row>
    <row r="653" spans="1:12" x14ac:dyDescent="0.25">
      <c r="A653" s="1"/>
      <c r="L653" s="1"/>
    </row>
    <row r="654" spans="1:12" x14ac:dyDescent="0.25">
      <c r="A654" s="1"/>
      <c r="L654" s="1"/>
    </row>
    <row r="655" spans="1:12" x14ac:dyDescent="0.25">
      <c r="A655" s="1"/>
      <c r="L655" s="1"/>
    </row>
    <row r="656" spans="1:12" x14ac:dyDescent="0.25">
      <c r="A656" s="1"/>
      <c r="L656" s="1"/>
    </row>
    <row r="657" spans="1:12" x14ac:dyDescent="0.25">
      <c r="A657" s="1"/>
      <c r="L657" s="1"/>
    </row>
    <row r="658" spans="1:12" x14ac:dyDescent="0.25">
      <c r="A658" s="1"/>
      <c r="L658" s="1"/>
    </row>
    <row r="659" spans="1:12" x14ac:dyDescent="0.25">
      <c r="A659" s="1"/>
      <c r="L659" s="1"/>
    </row>
    <row r="660" spans="1:12" x14ac:dyDescent="0.25">
      <c r="A660" s="1"/>
      <c r="L660" s="1"/>
    </row>
    <row r="661" spans="1:12" x14ac:dyDescent="0.25">
      <c r="A661" s="1"/>
      <c r="L661" s="1"/>
    </row>
    <row r="662" spans="1:12" x14ac:dyDescent="0.25">
      <c r="A662" s="1"/>
      <c r="L662" s="1"/>
    </row>
    <row r="663" spans="1:12" x14ac:dyDescent="0.25">
      <c r="A663" s="1"/>
      <c r="L663" s="1"/>
    </row>
    <row r="664" spans="1:12" x14ac:dyDescent="0.25">
      <c r="A664" s="1"/>
      <c r="L664" s="1"/>
    </row>
    <row r="665" spans="1:12" x14ac:dyDescent="0.25">
      <c r="A665" s="1"/>
      <c r="L665" s="1"/>
    </row>
    <row r="666" spans="1:12" x14ac:dyDescent="0.25">
      <c r="A666" s="1"/>
      <c r="L666" s="1"/>
    </row>
    <row r="667" spans="1:12" x14ac:dyDescent="0.25">
      <c r="A667" s="1"/>
      <c r="L667" s="1"/>
    </row>
    <row r="668" spans="1:12" x14ac:dyDescent="0.25">
      <c r="A668" s="1"/>
      <c r="L668" s="1"/>
    </row>
    <row r="669" spans="1:12" x14ac:dyDescent="0.25">
      <c r="A669" s="1"/>
      <c r="L669" s="1"/>
    </row>
    <row r="670" spans="1:12" x14ac:dyDescent="0.25">
      <c r="A670" s="1"/>
      <c r="L670" s="1"/>
    </row>
    <row r="671" spans="1:12" x14ac:dyDescent="0.25">
      <c r="A671" s="1"/>
      <c r="L671" s="1"/>
    </row>
    <row r="672" spans="1:12" x14ac:dyDescent="0.25">
      <c r="A672" s="1"/>
      <c r="L672" s="1"/>
    </row>
    <row r="673" spans="1:12" x14ac:dyDescent="0.25">
      <c r="A673" s="1"/>
      <c r="L673" s="1"/>
    </row>
    <row r="674" spans="1:12" x14ac:dyDescent="0.25">
      <c r="A674" s="1"/>
      <c r="L674" s="1"/>
    </row>
    <row r="675" spans="1:12" x14ac:dyDescent="0.25">
      <c r="A675" s="1"/>
      <c r="L675" s="1"/>
    </row>
    <row r="676" spans="1:12" x14ac:dyDescent="0.25">
      <c r="A676" s="1"/>
      <c r="L676" s="1"/>
    </row>
    <row r="677" spans="1:12" x14ac:dyDescent="0.25">
      <c r="A677" s="1"/>
      <c r="L677" s="1"/>
    </row>
    <row r="678" spans="1:12" x14ac:dyDescent="0.25">
      <c r="A678" s="1"/>
      <c r="L678" s="1"/>
    </row>
    <row r="679" spans="1:12" x14ac:dyDescent="0.25">
      <c r="A679" s="1"/>
      <c r="L679" s="1"/>
    </row>
    <row r="680" spans="1:12" x14ac:dyDescent="0.25">
      <c r="A680" s="1"/>
      <c r="L680" s="1"/>
    </row>
    <row r="681" spans="1:12" x14ac:dyDescent="0.25">
      <c r="A681" s="1"/>
      <c r="L681" s="1"/>
    </row>
    <row r="682" spans="1:12" x14ac:dyDescent="0.25">
      <c r="A682" s="1"/>
      <c r="L682" s="1"/>
    </row>
    <row r="683" spans="1:12" x14ac:dyDescent="0.25">
      <c r="A683" s="1"/>
      <c r="L683" s="1"/>
    </row>
    <row r="684" spans="1:12" x14ac:dyDescent="0.25">
      <c r="A684" s="1"/>
      <c r="L684" s="1"/>
    </row>
    <row r="685" spans="1:12" x14ac:dyDescent="0.25">
      <c r="A685" s="1"/>
      <c r="L685" s="1"/>
    </row>
    <row r="686" spans="1:12" x14ac:dyDescent="0.25">
      <c r="A686" s="1"/>
      <c r="L686" s="1"/>
    </row>
    <row r="687" spans="1:12" x14ac:dyDescent="0.25">
      <c r="A687" s="1"/>
      <c r="L687" s="1"/>
    </row>
    <row r="688" spans="1:12" x14ac:dyDescent="0.25">
      <c r="A688" s="1"/>
      <c r="L688" s="1"/>
    </row>
    <row r="689" spans="1:12" x14ac:dyDescent="0.25">
      <c r="A689" s="1"/>
      <c r="L689" s="1"/>
    </row>
    <row r="690" spans="1:12" x14ac:dyDescent="0.25">
      <c r="A690" s="1"/>
      <c r="L690" s="1"/>
    </row>
    <row r="691" spans="1:12" x14ac:dyDescent="0.25">
      <c r="A691" s="1"/>
      <c r="L691" s="1"/>
    </row>
    <row r="692" spans="1:12" x14ac:dyDescent="0.25">
      <c r="A692" s="1"/>
      <c r="L692" s="1"/>
    </row>
    <row r="693" spans="1:12" x14ac:dyDescent="0.25">
      <c r="A693" s="1"/>
      <c r="L693" s="1"/>
    </row>
    <row r="694" spans="1:12" x14ac:dyDescent="0.25">
      <c r="A694" s="1"/>
      <c r="L694" s="1"/>
    </row>
    <row r="695" spans="1:12" x14ac:dyDescent="0.25">
      <c r="A695" s="1"/>
      <c r="L695" s="1"/>
    </row>
    <row r="696" spans="1:12" x14ac:dyDescent="0.25">
      <c r="A696" s="1"/>
      <c r="L696" s="1"/>
    </row>
    <row r="697" spans="1:12" x14ac:dyDescent="0.25">
      <c r="A697" s="1"/>
      <c r="L697" s="1"/>
    </row>
    <row r="698" spans="1:12" x14ac:dyDescent="0.25">
      <c r="A698" s="1"/>
      <c r="L698" s="1"/>
    </row>
    <row r="699" spans="1:12" x14ac:dyDescent="0.25">
      <c r="A699" s="1"/>
      <c r="L699" s="1"/>
    </row>
    <row r="700" spans="1:12" x14ac:dyDescent="0.25">
      <c r="A700" s="1"/>
      <c r="L700" s="1"/>
    </row>
    <row r="701" spans="1:12" x14ac:dyDescent="0.25">
      <c r="A701" s="1"/>
      <c r="L701" s="1"/>
    </row>
    <row r="702" spans="1:12" x14ac:dyDescent="0.25">
      <c r="A702" s="1"/>
      <c r="L702" s="1"/>
    </row>
    <row r="703" spans="1:12" x14ac:dyDescent="0.25">
      <c r="A703" s="1"/>
      <c r="L703" s="1"/>
    </row>
    <row r="704" spans="1:12" x14ac:dyDescent="0.25">
      <c r="A704" s="1"/>
      <c r="L704" s="1"/>
    </row>
    <row r="705" spans="1:12" x14ac:dyDescent="0.25">
      <c r="A705" s="1"/>
      <c r="L705" s="1"/>
    </row>
    <row r="706" spans="1:12" x14ac:dyDescent="0.25">
      <c r="A706" s="1"/>
      <c r="L706" s="1"/>
    </row>
    <row r="707" spans="1:12" x14ac:dyDescent="0.25">
      <c r="A707" s="1"/>
      <c r="L707" s="1"/>
    </row>
    <row r="708" spans="1:12" x14ac:dyDescent="0.25">
      <c r="A708" s="1"/>
      <c r="L708" s="1"/>
    </row>
    <row r="709" spans="1:12" x14ac:dyDescent="0.25">
      <c r="A709" s="1"/>
      <c r="L709" s="1"/>
    </row>
    <row r="710" spans="1:12" x14ac:dyDescent="0.25">
      <c r="A710" s="1"/>
      <c r="L710" s="1"/>
    </row>
    <row r="711" spans="1:12" x14ac:dyDescent="0.25">
      <c r="A711" s="1"/>
      <c r="L711" s="1"/>
    </row>
    <row r="712" spans="1:12" x14ac:dyDescent="0.25">
      <c r="A712" s="1"/>
      <c r="L712" s="1"/>
    </row>
    <row r="713" spans="1:12" x14ac:dyDescent="0.25">
      <c r="A713" s="1"/>
      <c r="L713" s="1"/>
    </row>
    <row r="714" spans="1:12" x14ac:dyDescent="0.25">
      <c r="A714" s="1"/>
      <c r="L714" s="1"/>
    </row>
    <row r="715" spans="1:12" x14ac:dyDescent="0.25">
      <c r="A715" s="1"/>
      <c r="L715" s="1"/>
    </row>
    <row r="716" spans="1:12" x14ac:dyDescent="0.25">
      <c r="A716" s="1"/>
      <c r="L716" s="1"/>
    </row>
    <row r="717" spans="1:12" x14ac:dyDescent="0.25">
      <c r="A717" s="1"/>
      <c r="L717" s="1"/>
    </row>
    <row r="718" spans="1:12" x14ac:dyDescent="0.25">
      <c r="A718" s="1"/>
      <c r="L718" s="1"/>
    </row>
    <row r="719" spans="1:12" x14ac:dyDescent="0.25">
      <c r="A719" s="1"/>
      <c r="L719" s="1"/>
    </row>
    <row r="720" spans="1:12" x14ac:dyDescent="0.25">
      <c r="A720" s="1"/>
      <c r="L720" s="1"/>
    </row>
    <row r="721" spans="1:12" x14ac:dyDescent="0.25">
      <c r="A721" s="1"/>
      <c r="L721" s="1"/>
    </row>
    <row r="722" spans="1:12" x14ac:dyDescent="0.25">
      <c r="A722" s="1"/>
      <c r="L722" s="1"/>
    </row>
    <row r="723" spans="1:12" x14ac:dyDescent="0.25">
      <c r="A723" s="1"/>
      <c r="L723" s="1"/>
    </row>
    <row r="724" spans="1:12" x14ac:dyDescent="0.25">
      <c r="A724" s="1"/>
      <c r="L724" s="1"/>
    </row>
    <row r="725" spans="1:12" x14ac:dyDescent="0.25">
      <c r="A725" s="1"/>
      <c r="L725" s="1"/>
    </row>
    <row r="726" spans="1:12" x14ac:dyDescent="0.25">
      <c r="A726" s="1"/>
      <c r="L726" s="1"/>
    </row>
    <row r="727" spans="1:12" x14ac:dyDescent="0.25">
      <c r="A727" s="1"/>
      <c r="L727" s="1"/>
    </row>
    <row r="728" spans="1:12" x14ac:dyDescent="0.25">
      <c r="A728" s="1"/>
      <c r="L728" s="1"/>
    </row>
    <row r="729" spans="1:12" x14ac:dyDescent="0.25">
      <c r="A729" s="1"/>
      <c r="L729" s="1"/>
    </row>
    <row r="730" spans="1:12" x14ac:dyDescent="0.25">
      <c r="A730" s="1"/>
      <c r="L730" s="1"/>
    </row>
    <row r="731" spans="1:12" x14ac:dyDescent="0.25">
      <c r="A731" s="1"/>
      <c r="L731" s="1"/>
    </row>
    <row r="732" spans="1:12" x14ac:dyDescent="0.25">
      <c r="A732" s="1"/>
      <c r="L732" s="1"/>
    </row>
    <row r="733" spans="1:12" x14ac:dyDescent="0.25">
      <c r="A733" s="1"/>
      <c r="L733" s="1"/>
    </row>
    <row r="734" spans="1:12" x14ac:dyDescent="0.25">
      <c r="A734" s="1"/>
      <c r="L734" s="1"/>
    </row>
    <row r="735" spans="1:12" x14ac:dyDescent="0.25">
      <c r="A735" s="1"/>
      <c r="L735" s="1"/>
    </row>
    <row r="736" spans="1:12" x14ac:dyDescent="0.25">
      <c r="A736" s="1"/>
      <c r="L736" s="1"/>
    </row>
    <row r="737" spans="1:12" x14ac:dyDescent="0.25">
      <c r="A737" s="1"/>
      <c r="L737" s="1"/>
    </row>
    <row r="738" spans="1:12" x14ac:dyDescent="0.25">
      <c r="A738" s="1"/>
      <c r="L738" s="1"/>
    </row>
    <row r="739" spans="1:12" x14ac:dyDescent="0.25">
      <c r="A739" s="1"/>
      <c r="L739" s="1"/>
    </row>
    <row r="740" spans="1:12" x14ac:dyDescent="0.25">
      <c r="A740" s="1"/>
      <c r="L740" s="1"/>
    </row>
    <row r="741" spans="1:12" x14ac:dyDescent="0.25">
      <c r="A741" s="1"/>
      <c r="L741" s="1"/>
    </row>
    <row r="742" spans="1:12" x14ac:dyDescent="0.25">
      <c r="A742" s="1"/>
      <c r="L742" s="1"/>
    </row>
    <row r="743" spans="1:12" x14ac:dyDescent="0.25">
      <c r="A743" s="1"/>
      <c r="L743" s="1"/>
    </row>
    <row r="744" spans="1:12" x14ac:dyDescent="0.25">
      <c r="A744" s="1"/>
      <c r="L744" s="1"/>
    </row>
    <row r="745" spans="1:12" x14ac:dyDescent="0.25">
      <c r="A745" s="1"/>
      <c r="L745" s="1"/>
    </row>
    <row r="746" spans="1:12" x14ac:dyDescent="0.25">
      <c r="A746" s="1"/>
      <c r="L746" s="1"/>
    </row>
    <row r="747" spans="1:12" x14ac:dyDescent="0.25">
      <c r="A747" s="1"/>
      <c r="L747" s="1"/>
    </row>
    <row r="748" spans="1:12" x14ac:dyDescent="0.25">
      <c r="A748" s="1"/>
      <c r="L748" s="1"/>
    </row>
    <row r="749" spans="1:12" x14ac:dyDescent="0.25">
      <c r="A749" s="1"/>
      <c r="L749" s="1"/>
    </row>
    <row r="750" spans="1:12" x14ac:dyDescent="0.25">
      <c r="A750" s="1"/>
      <c r="L750" s="1"/>
    </row>
    <row r="751" spans="1:12" x14ac:dyDescent="0.25">
      <c r="A751" s="1"/>
      <c r="L751" s="1"/>
    </row>
    <row r="752" spans="1:12" x14ac:dyDescent="0.25">
      <c r="A752" s="1"/>
      <c r="L752" s="1"/>
    </row>
    <row r="753" spans="1:12" x14ac:dyDescent="0.25">
      <c r="A753" s="1"/>
      <c r="L753" s="1"/>
    </row>
    <row r="754" spans="1:12" x14ac:dyDescent="0.25">
      <c r="A754" s="1"/>
      <c r="L754" s="1"/>
    </row>
    <row r="755" spans="1:12" x14ac:dyDescent="0.25">
      <c r="A755" s="1"/>
      <c r="L755" s="1"/>
    </row>
    <row r="756" spans="1:12" x14ac:dyDescent="0.25">
      <c r="A756" s="1"/>
      <c r="L756" s="1"/>
    </row>
    <row r="757" spans="1:12" x14ac:dyDescent="0.25">
      <c r="A757" s="1"/>
      <c r="L757" s="1"/>
    </row>
    <row r="758" spans="1:12" x14ac:dyDescent="0.25">
      <c r="A758" s="1"/>
      <c r="L758" s="1"/>
    </row>
    <row r="759" spans="1:12" x14ac:dyDescent="0.25">
      <c r="A759" s="1"/>
      <c r="L759" s="1"/>
    </row>
    <row r="760" spans="1:12" x14ac:dyDescent="0.25">
      <c r="A760" s="1"/>
      <c r="L760" s="1"/>
    </row>
    <row r="761" spans="1:12" x14ac:dyDescent="0.25">
      <c r="A761" s="1"/>
      <c r="L761" s="1"/>
    </row>
    <row r="762" spans="1:12" x14ac:dyDescent="0.25">
      <c r="A762" s="1"/>
      <c r="L762" s="1"/>
    </row>
    <row r="763" spans="1:12" x14ac:dyDescent="0.25">
      <c r="A763" s="1"/>
      <c r="L763" s="1"/>
    </row>
    <row r="764" spans="1:12" x14ac:dyDescent="0.25">
      <c r="A764" s="1"/>
      <c r="L764" s="1"/>
    </row>
    <row r="765" spans="1:12" x14ac:dyDescent="0.25">
      <c r="A765" s="1"/>
      <c r="L765" s="1"/>
    </row>
    <row r="766" spans="1:12" x14ac:dyDescent="0.25">
      <c r="A766" s="1"/>
      <c r="L766" s="1"/>
    </row>
    <row r="767" spans="1:12" x14ac:dyDescent="0.25">
      <c r="A767" s="1"/>
      <c r="L767" s="1"/>
    </row>
    <row r="768" spans="1:12" x14ac:dyDescent="0.25">
      <c r="A768" s="1"/>
      <c r="L768" s="1"/>
    </row>
    <row r="769" spans="1:12" x14ac:dyDescent="0.25">
      <c r="A769" s="1"/>
      <c r="L769" s="1"/>
    </row>
    <row r="770" spans="1:12" x14ac:dyDescent="0.25">
      <c r="A770" s="1"/>
      <c r="L770" s="1"/>
    </row>
    <row r="771" spans="1:12" x14ac:dyDescent="0.25">
      <c r="A771" s="1"/>
      <c r="L771" s="1"/>
    </row>
    <row r="772" spans="1:12" x14ac:dyDescent="0.25">
      <c r="A772" s="1"/>
      <c r="L772" s="1"/>
    </row>
    <row r="773" spans="1:12" x14ac:dyDescent="0.25">
      <c r="A773" s="1"/>
      <c r="L773" s="1"/>
    </row>
    <row r="774" spans="1:12" x14ac:dyDescent="0.25">
      <c r="A774" s="1"/>
      <c r="L774" s="1"/>
    </row>
    <row r="775" spans="1:12" x14ac:dyDescent="0.25">
      <c r="A775" s="1"/>
      <c r="L775" s="1"/>
    </row>
    <row r="776" spans="1:12" x14ac:dyDescent="0.25">
      <c r="A776" s="1"/>
      <c r="L776" s="1"/>
    </row>
    <row r="777" spans="1:12" x14ac:dyDescent="0.25">
      <c r="A777" s="1"/>
      <c r="L777" s="1"/>
    </row>
    <row r="778" spans="1:12" x14ac:dyDescent="0.25">
      <c r="A778" s="1"/>
      <c r="L778" s="1"/>
    </row>
    <row r="779" spans="1:12" x14ac:dyDescent="0.25">
      <c r="A779" s="1"/>
      <c r="L779" s="1"/>
    </row>
    <row r="780" spans="1:12" x14ac:dyDescent="0.25">
      <c r="A780" s="1"/>
      <c r="L780" s="1"/>
    </row>
    <row r="781" spans="1:12" x14ac:dyDescent="0.25">
      <c r="A781" s="1"/>
      <c r="L781" s="1"/>
    </row>
    <row r="782" spans="1:12" x14ac:dyDescent="0.25">
      <c r="A782" s="1"/>
      <c r="L782" s="1"/>
    </row>
    <row r="783" spans="1:12" x14ac:dyDescent="0.25">
      <c r="A783" s="1"/>
      <c r="L783" s="1"/>
    </row>
    <row r="784" spans="1:12" x14ac:dyDescent="0.25">
      <c r="A784" s="1"/>
      <c r="L784" s="1"/>
    </row>
    <row r="785" spans="1:12" x14ac:dyDescent="0.25">
      <c r="A785" s="1"/>
      <c r="L785" s="1"/>
    </row>
    <row r="786" spans="1:12" x14ac:dyDescent="0.25">
      <c r="A786" s="1"/>
      <c r="L786" s="1"/>
    </row>
    <row r="787" spans="1:12" x14ac:dyDescent="0.25">
      <c r="A787" s="1"/>
      <c r="L787" s="1"/>
    </row>
    <row r="788" spans="1:12" x14ac:dyDescent="0.25">
      <c r="A788" s="1"/>
      <c r="L788" s="1"/>
    </row>
    <row r="789" spans="1:12" x14ac:dyDescent="0.25">
      <c r="A789" s="1"/>
      <c r="L789" s="1"/>
    </row>
    <row r="790" spans="1:12" x14ac:dyDescent="0.25">
      <c r="A790" s="1"/>
      <c r="L790" s="1"/>
    </row>
    <row r="791" spans="1:12" x14ac:dyDescent="0.25">
      <c r="A791" s="1"/>
      <c r="L791" s="1"/>
    </row>
    <row r="792" spans="1:12" x14ac:dyDescent="0.25">
      <c r="A792" s="1"/>
      <c r="L792" s="1"/>
    </row>
    <row r="793" spans="1:12" x14ac:dyDescent="0.25">
      <c r="A793" s="1"/>
      <c r="L793" s="1"/>
    </row>
    <row r="794" spans="1:12" x14ac:dyDescent="0.25">
      <c r="A794" s="1"/>
      <c r="L794" s="1"/>
    </row>
    <row r="795" spans="1:12" x14ac:dyDescent="0.25">
      <c r="A795" s="1"/>
      <c r="L795" s="1"/>
    </row>
    <row r="796" spans="1:12" x14ac:dyDescent="0.25">
      <c r="A796" s="1"/>
      <c r="L796" s="1"/>
    </row>
    <row r="797" spans="1:12" x14ac:dyDescent="0.25">
      <c r="A797" s="1"/>
      <c r="L797" s="1"/>
    </row>
    <row r="798" spans="1:12" x14ac:dyDescent="0.25">
      <c r="A798" s="1"/>
      <c r="L798" s="1"/>
    </row>
    <row r="799" spans="1:12" x14ac:dyDescent="0.25">
      <c r="A799" s="1"/>
      <c r="L799" s="1"/>
    </row>
    <row r="800" spans="1:12" x14ac:dyDescent="0.25">
      <c r="A800" s="1"/>
      <c r="L800" s="1"/>
    </row>
    <row r="801" spans="1:12" x14ac:dyDescent="0.25">
      <c r="A801" s="1"/>
      <c r="L801" s="1"/>
    </row>
    <row r="802" spans="1:12" x14ac:dyDescent="0.25">
      <c r="A802" s="1"/>
      <c r="L802" s="1"/>
    </row>
    <row r="803" spans="1:12" x14ac:dyDescent="0.25">
      <c r="A803" s="1"/>
      <c r="L803" s="1"/>
    </row>
    <row r="804" spans="1:12" x14ac:dyDescent="0.25">
      <c r="A804" s="1"/>
      <c r="L804" s="1"/>
    </row>
    <row r="805" spans="1:12" x14ac:dyDescent="0.25">
      <c r="A805" s="1"/>
      <c r="L805" s="1"/>
    </row>
    <row r="806" spans="1:12" x14ac:dyDescent="0.25">
      <c r="A806" s="1"/>
      <c r="L806" s="1"/>
    </row>
    <row r="807" spans="1:12" x14ac:dyDescent="0.25">
      <c r="A807" s="1"/>
      <c r="L807" s="1"/>
    </row>
    <row r="808" spans="1:12" x14ac:dyDescent="0.25">
      <c r="A808" s="1"/>
      <c r="L808" s="1"/>
    </row>
    <row r="809" spans="1:12" x14ac:dyDescent="0.25">
      <c r="A809" s="1"/>
      <c r="L809" s="1"/>
    </row>
    <row r="810" spans="1:12" x14ac:dyDescent="0.25">
      <c r="A810" s="1"/>
      <c r="L810" s="1"/>
    </row>
    <row r="811" spans="1:12" x14ac:dyDescent="0.25">
      <c r="A811" s="1"/>
      <c r="L811" s="1"/>
    </row>
    <row r="812" spans="1:12" x14ac:dyDescent="0.25">
      <c r="A812" s="1"/>
      <c r="L812" s="1"/>
    </row>
    <row r="813" spans="1:12" x14ac:dyDescent="0.25">
      <c r="A813" s="1"/>
      <c r="L813" s="1"/>
    </row>
    <row r="814" spans="1:12" x14ac:dyDescent="0.25">
      <c r="A814" s="1"/>
      <c r="L814" s="1"/>
    </row>
    <row r="815" spans="1:12" x14ac:dyDescent="0.25">
      <c r="A815" s="1"/>
      <c r="L815" s="1"/>
    </row>
    <row r="816" spans="1:12" x14ac:dyDescent="0.25">
      <c r="A816" s="1"/>
      <c r="L816" s="1"/>
    </row>
    <row r="817" spans="1:12" x14ac:dyDescent="0.25">
      <c r="A817" s="1"/>
      <c r="L817" s="1"/>
    </row>
    <row r="818" spans="1:12" x14ac:dyDescent="0.25">
      <c r="A818" s="1"/>
      <c r="L818" s="1"/>
    </row>
    <row r="819" spans="1:12" x14ac:dyDescent="0.25">
      <c r="A819" s="1"/>
      <c r="L819" s="1"/>
    </row>
    <row r="820" spans="1:12" x14ac:dyDescent="0.25">
      <c r="A820" s="1"/>
      <c r="L820" s="1"/>
    </row>
    <row r="821" spans="1:12" x14ac:dyDescent="0.25">
      <c r="A821" s="1"/>
      <c r="L821" s="1"/>
    </row>
    <row r="822" spans="1:12" x14ac:dyDescent="0.25">
      <c r="A822" s="1"/>
      <c r="L822" s="1"/>
    </row>
    <row r="823" spans="1:12" x14ac:dyDescent="0.25">
      <c r="A823" s="1"/>
      <c r="L823" s="1"/>
    </row>
    <row r="824" spans="1:12" x14ac:dyDescent="0.25">
      <c r="A824" s="1"/>
      <c r="L824" s="1"/>
    </row>
    <row r="825" spans="1:12" x14ac:dyDescent="0.25">
      <c r="A825" s="1"/>
      <c r="L825" s="1"/>
    </row>
    <row r="826" spans="1:12" x14ac:dyDescent="0.25">
      <c r="A826" s="1"/>
      <c r="L826" s="1"/>
    </row>
    <row r="827" spans="1:12" x14ac:dyDescent="0.25">
      <c r="A827" s="1"/>
      <c r="L827" s="1"/>
    </row>
    <row r="828" spans="1:12" x14ac:dyDescent="0.25">
      <c r="A828" s="1"/>
      <c r="L828" s="1"/>
    </row>
    <row r="829" spans="1:12" x14ac:dyDescent="0.25">
      <c r="A829" s="1"/>
      <c r="L829" s="1"/>
    </row>
    <row r="830" spans="1:12" x14ac:dyDescent="0.25">
      <c r="A830" s="1"/>
      <c r="L830" s="1"/>
    </row>
    <row r="831" spans="1:12" x14ac:dyDescent="0.25">
      <c r="A831" s="1"/>
      <c r="L831" s="1"/>
    </row>
    <row r="832" spans="1:12" x14ac:dyDescent="0.25">
      <c r="A832" s="1"/>
      <c r="L832" s="1"/>
    </row>
    <row r="833" spans="1:12" x14ac:dyDescent="0.25">
      <c r="A833" s="1"/>
      <c r="L833" s="1"/>
    </row>
    <row r="834" spans="1:12" x14ac:dyDescent="0.25">
      <c r="A834" s="1"/>
      <c r="L834" s="1"/>
    </row>
    <row r="835" spans="1:12" x14ac:dyDescent="0.25">
      <c r="A835" s="1"/>
      <c r="L835" s="1"/>
    </row>
    <row r="836" spans="1:12" x14ac:dyDescent="0.25">
      <c r="A836" s="1"/>
      <c r="L836" s="1"/>
    </row>
    <row r="837" spans="1:12" x14ac:dyDescent="0.25">
      <c r="A837" s="1"/>
      <c r="L837" s="1"/>
    </row>
    <row r="838" spans="1:12" x14ac:dyDescent="0.25">
      <c r="A838" s="1"/>
      <c r="L838" s="1"/>
    </row>
    <row r="839" spans="1:12" x14ac:dyDescent="0.25">
      <c r="A839" s="1"/>
      <c r="L839" s="1"/>
    </row>
    <row r="840" spans="1:12" x14ac:dyDescent="0.25">
      <c r="A840" s="1"/>
      <c r="L840" s="1"/>
    </row>
    <row r="841" spans="1:12" x14ac:dyDescent="0.25">
      <c r="A841" s="1"/>
      <c r="L841" s="1"/>
    </row>
    <row r="842" spans="1:12" x14ac:dyDescent="0.25">
      <c r="A842" s="1"/>
      <c r="L842" s="1"/>
    </row>
    <row r="843" spans="1:12" x14ac:dyDescent="0.25">
      <c r="A843" s="1"/>
      <c r="L843" s="1"/>
    </row>
    <row r="844" spans="1:12" x14ac:dyDescent="0.25">
      <c r="A844" s="1"/>
      <c r="L844" s="1"/>
    </row>
    <row r="845" spans="1:12" x14ac:dyDescent="0.25">
      <c r="A845" s="1"/>
      <c r="L845" s="1"/>
    </row>
    <row r="846" spans="1:12" x14ac:dyDescent="0.25">
      <c r="A846" s="1"/>
      <c r="L846" s="1"/>
    </row>
    <row r="847" spans="1:12" x14ac:dyDescent="0.25">
      <c r="A847" s="1"/>
      <c r="L847" s="1"/>
    </row>
    <row r="848" spans="1:12" x14ac:dyDescent="0.25">
      <c r="A848" s="1"/>
      <c r="L848" s="1"/>
    </row>
    <row r="849" spans="1:12" x14ac:dyDescent="0.25">
      <c r="A849" s="1"/>
      <c r="L849" s="1"/>
    </row>
    <row r="850" spans="1:12" x14ac:dyDescent="0.25">
      <c r="A850" s="1"/>
      <c r="L850" s="1"/>
    </row>
    <row r="851" spans="1:12" x14ac:dyDescent="0.25">
      <c r="A851" s="1"/>
      <c r="L851" s="1"/>
    </row>
    <row r="852" spans="1:12" x14ac:dyDescent="0.25">
      <c r="A852" s="1"/>
      <c r="L852" s="1"/>
    </row>
    <row r="853" spans="1:12" x14ac:dyDescent="0.25">
      <c r="A853" s="1"/>
      <c r="L853" s="1"/>
    </row>
    <row r="854" spans="1:12" x14ac:dyDescent="0.25">
      <c r="A854" s="1"/>
      <c r="L854" s="1"/>
    </row>
    <row r="855" spans="1:12" x14ac:dyDescent="0.25">
      <c r="A855" s="1"/>
      <c r="L855" s="1"/>
    </row>
    <row r="856" spans="1:12" x14ac:dyDescent="0.25">
      <c r="A856" s="1"/>
      <c r="L856" s="1"/>
    </row>
    <row r="857" spans="1:12" x14ac:dyDescent="0.25">
      <c r="A857" s="1"/>
      <c r="L857" s="1"/>
    </row>
    <row r="858" spans="1:12" x14ac:dyDescent="0.25">
      <c r="A858" s="1"/>
      <c r="L858" s="1"/>
    </row>
    <row r="859" spans="1:12" x14ac:dyDescent="0.25">
      <c r="A859" s="1"/>
      <c r="L859" s="1"/>
    </row>
    <row r="860" spans="1:12" x14ac:dyDescent="0.25">
      <c r="A860" s="1"/>
      <c r="L860" s="1"/>
    </row>
    <row r="861" spans="1:12" x14ac:dyDescent="0.25">
      <c r="A861" s="1"/>
      <c r="L861" s="1"/>
    </row>
    <row r="862" spans="1:12" x14ac:dyDescent="0.25">
      <c r="A862" s="1"/>
      <c r="L862" s="1"/>
    </row>
    <row r="863" spans="1:12" x14ac:dyDescent="0.25">
      <c r="A863" s="1"/>
      <c r="L863" s="1"/>
    </row>
    <row r="864" spans="1:12" x14ac:dyDescent="0.25">
      <c r="A864" s="1"/>
      <c r="L864" s="1"/>
    </row>
    <row r="865" spans="1:12" x14ac:dyDescent="0.25">
      <c r="A865" s="1"/>
      <c r="L865" s="1"/>
    </row>
    <row r="866" spans="1:12" x14ac:dyDescent="0.25">
      <c r="A866" s="1"/>
      <c r="L866" s="1"/>
    </row>
    <row r="867" spans="1:12" x14ac:dyDescent="0.25">
      <c r="A867" s="1"/>
      <c r="L867" s="1"/>
    </row>
    <row r="868" spans="1:12" x14ac:dyDescent="0.25">
      <c r="A868" s="1"/>
      <c r="L868" s="1"/>
    </row>
    <row r="869" spans="1:12" x14ac:dyDescent="0.25">
      <c r="A869" s="1"/>
      <c r="L869" s="1"/>
    </row>
    <row r="870" spans="1:12" x14ac:dyDescent="0.25">
      <c r="A870" s="1"/>
      <c r="L870" s="1"/>
    </row>
    <row r="871" spans="1:12" x14ac:dyDescent="0.25">
      <c r="A871" s="1"/>
      <c r="L871" s="1"/>
    </row>
    <row r="872" spans="1:12" x14ac:dyDescent="0.25">
      <c r="A872" s="1"/>
      <c r="L872" s="1"/>
    </row>
    <row r="873" spans="1:12" x14ac:dyDescent="0.25">
      <c r="A873" s="1"/>
      <c r="L873" s="1"/>
    </row>
    <row r="874" spans="1:12" x14ac:dyDescent="0.25">
      <c r="A874" s="1"/>
      <c r="L874" s="1"/>
    </row>
    <row r="875" spans="1:12" x14ac:dyDescent="0.25">
      <c r="A875" s="1"/>
      <c r="L875" s="1"/>
    </row>
    <row r="876" spans="1:12" x14ac:dyDescent="0.25">
      <c r="A876" s="1"/>
      <c r="L876" s="1"/>
    </row>
    <row r="877" spans="1:12" x14ac:dyDescent="0.25">
      <c r="A877" s="1"/>
      <c r="L877" s="1"/>
    </row>
    <row r="878" spans="1:12" x14ac:dyDescent="0.25">
      <c r="A878" s="1"/>
      <c r="L878" s="1"/>
    </row>
    <row r="879" spans="1:12" x14ac:dyDescent="0.25">
      <c r="A879" s="1"/>
      <c r="L879" s="1"/>
    </row>
    <row r="880" spans="1:12" x14ac:dyDescent="0.25">
      <c r="A880" s="1"/>
      <c r="L880" s="1"/>
    </row>
    <row r="881" spans="1:12" x14ac:dyDescent="0.25">
      <c r="A881" s="1"/>
      <c r="L881" s="1"/>
    </row>
    <row r="882" spans="1:12" x14ac:dyDescent="0.25">
      <c r="A882" s="1"/>
      <c r="L882" s="1"/>
    </row>
    <row r="883" spans="1:12" x14ac:dyDescent="0.25">
      <c r="A883" s="1"/>
      <c r="L883" s="1"/>
    </row>
    <row r="884" spans="1:12" x14ac:dyDescent="0.25">
      <c r="A884" s="1"/>
      <c r="L884" s="1"/>
    </row>
    <row r="885" spans="1:12" x14ac:dyDescent="0.25">
      <c r="A885" s="1"/>
      <c r="L885" s="1"/>
    </row>
    <row r="886" spans="1:12" x14ac:dyDescent="0.25">
      <c r="A886" s="1"/>
      <c r="L886" s="1"/>
    </row>
    <row r="887" spans="1:12" x14ac:dyDescent="0.25">
      <c r="A887" s="1"/>
      <c r="L887" s="1"/>
    </row>
    <row r="888" spans="1:12" x14ac:dyDescent="0.25">
      <c r="A888" s="1"/>
      <c r="L888" s="1"/>
    </row>
    <row r="889" spans="1:12" x14ac:dyDescent="0.25">
      <c r="A889" s="1"/>
      <c r="L889" s="1"/>
    </row>
    <row r="890" spans="1:12" x14ac:dyDescent="0.25">
      <c r="A890" s="1"/>
      <c r="L890" s="1"/>
    </row>
    <row r="891" spans="1:12" x14ac:dyDescent="0.25">
      <c r="A891" s="1"/>
      <c r="L891" s="1"/>
    </row>
    <row r="892" spans="1:12" x14ac:dyDescent="0.25">
      <c r="A892" s="1"/>
      <c r="L892" s="1"/>
    </row>
    <row r="893" spans="1:12" x14ac:dyDescent="0.25">
      <c r="A893" s="1"/>
      <c r="L893" s="1"/>
    </row>
    <row r="894" spans="1:12" x14ac:dyDescent="0.25">
      <c r="A894" s="1"/>
      <c r="L894" s="1"/>
    </row>
    <row r="895" spans="1:12" x14ac:dyDescent="0.25">
      <c r="A895" s="1"/>
      <c r="L895" s="1"/>
    </row>
    <row r="896" spans="1:12" x14ac:dyDescent="0.25">
      <c r="A896" s="1"/>
      <c r="L896" s="1"/>
    </row>
    <row r="897" spans="1:12" x14ac:dyDescent="0.25">
      <c r="A897" s="1"/>
      <c r="L897" s="1"/>
    </row>
    <row r="898" spans="1:12" x14ac:dyDescent="0.25">
      <c r="A898" s="1"/>
      <c r="L898" s="1"/>
    </row>
    <row r="899" spans="1:12" x14ac:dyDescent="0.25">
      <c r="A899" s="1"/>
      <c r="L899" s="1"/>
    </row>
    <row r="900" spans="1:12" x14ac:dyDescent="0.25">
      <c r="A900" s="1"/>
      <c r="L900" s="1"/>
    </row>
    <row r="901" spans="1:12" x14ac:dyDescent="0.25">
      <c r="A901" s="1"/>
      <c r="L901" s="1"/>
    </row>
    <row r="902" spans="1:12" x14ac:dyDescent="0.25">
      <c r="A902" s="1"/>
      <c r="L902" s="1"/>
    </row>
    <row r="903" spans="1:12" x14ac:dyDescent="0.25">
      <c r="A903" s="1"/>
      <c r="L903" s="1"/>
    </row>
    <row r="904" spans="1:12" x14ac:dyDescent="0.25">
      <c r="A904" s="1"/>
      <c r="L904" s="1"/>
    </row>
    <row r="905" spans="1:12" x14ac:dyDescent="0.25">
      <c r="A905" s="1"/>
      <c r="L905" s="1"/>
    </row>
    <row r="906" spans="1:12" x14ac:dyDescent="0.25">
      <c r="A906" s="1"/>
      <c r="L906" s="1"/>
    </row>
    <row r="907" spans="1:12" x14ac:dyDescent="0.25">
      <c r="A907" s="1"/>
      <c r="L907" s="1"/>
    </row>
    <row r="908" spans="1:12" x14ac:dyDescent="0.25">
      <c r="A908" s="1"/>
      <c r="L908" s="1"/>
    </row>
    <row r="909" spans="1:12" x14ac:dyDescent="0.25">
      <c r="A909" s="1"/>
      <c r="L909" s="1"/>
    </row>
    <row r="910" spans="1:12" x14ac:dyDescent="0.25">
      <c r="A910" s="1"/>
      <c r="L910" s="1"/>
    </row>
    <row r="911" spans="1:12" x14ac:dyDescent="0.25">
      <c r="A911" s="1"/>
      <c r="L911" s="1"/>
    </row>
    <row r="912" spans="1:12" x14ac:dyDescent="0.25">
      <c r="A912" s="1"/>
      <c r="L912" s="1"/>
    </row>
    <row r="913" spans="1:12" x14ac:dyDescent="0.25">
      <c r="A913" s="1"/>
      <c r="L913" s="1"/>
    </row>
    <row r="914" spans="1:12" x14ac:dyDescent="0.25">
      <c r="A914" s="1"/>
      <c r="L914" s="1"/>
    </row>
    <row r="915" spans="1:12" x14ac:dyDescent="0.25">
      <c r="A915" s="1"/>
      <c r="L915" s="1"/>
    </row>
    <row r="916" spans="1:12" x14ac:dyDescent="0.25">
      <c r="A916" s="1"/>
      <c r="L916" s="1"/>
    </row>
    <row r="917" spans="1:12" x14ac:dyDescent="0.25">
      <c r="A917" s="1"/>
      <c r="L917" s="1"/>
    </row>
    <row r="918" spans="1:12" x14ac:dyDescent="0.25">
      <c r="A918" s="1"/>
      <c r="L918" s="1"/>
    </row>
    <row r="919" spans="1:12" x14ac:dyDescent="0.25">
      <c r="A919" s="1"/>
      <c r="L919" s="1"/>
    </row>
    <row r="920" spans="1:12" x14ac:dyDescent="0.25">
      <c r="A920" s="1"/>
      <c r="L920" s="1"/>
    </row>
    <row r="921" spans="1:12" x14ac:dyDescent="0.25">
      <c r="A921" s="1"/>
      <c r="L921" s="1"/>
    </row>
    <row r="922" spans="1:12" x14ac:dyDescent="0.25">
      <c r="A922" s="1"/>
      <c r="L922" s="1"/>
    </row>
    <row r="923" spans="1:12" x14ac:dyDescent="0.25">
      <c r="A923" s="1"/>
      <c r="L923" s="1"/>
    </row>
    <row r="924" spans="1:12" x14ac:dyDescent="0.25">
      <c r="A924" s="1"/>
      <c r="L924" s="1"/>
    </row>
    <row r="925" spans="1:12" x14ac:dyDescent="0.25">
      <c r="A925" s="1"/>
      <c r="L925" s="1"/>
    </row>
    <row r="926" spans="1:12" x14ac:dyDescent="0.25">
      <c r="A926" s="1"/>
      <c r="L926" s="1"/>
    </row>
    <row r="927" spans="1:12" x14ac:dyDescent="0.25">
      <c r="A927" s="1"/>
      <c r="L927" s="1"/>
    </row>
    <row r="928" spans="1:12" x14ac:dyDescent="0.25">
      <c r="A928" s="1"/>
      <c r="L928" s="1"/>
    </row>
    <row r="929" spans="1:12" x14ac:dyDescent="0.25">
      <c r="A929" s="1"/>
      <c r="L929" s="1"/>
    </row>
    <row r="930" spans="1:12" x14ac:dyDescent="0.25">
      <c r="A930" s="1"/>
      <c r="L930" s="1"/>
    </row>
    <row r="931" spans="1:12" x14ac:dyDescent="0.25">
      <c r="A931" s="1"/>
      <c r="L931" s="1"/>
    </row>
    <row r="932" spans="1:12" x14ac:dyDescent="0.25">
      <c r="A932" s="1"/>
      <c r="L932" s="1"/>
    </row>
    <row r="933" spans="1:12" x14ac:dyDescent="0.25">
      <c r="A933" s="1"/>
      <c r="L933" s="1"/>
    </row>
    <row r="934" spans="1:12" x14ac:dyDescent="0.25">
      <c r="A934" s="1"/>
      <c r="L934" s="1"/>
    </row>
    <row r="935" spans="1:12" x14ac:dyDescent="0.25">
      <c r="A935" s="1"/>
      <c r="L935" s="1"/>
    </row>
    <row r="936" spans="1:12" x14ac:dyDescent="0.25">
      <c r="A936" s="1"/>
      <c r="L936" s="1"/>
    </row>
    <row r="937" spans="1:12" x14ac:dyDescent="0.25">
      <c r="A937" s="1"/>
      <c r="L937" s="1"/>
    </row>
    <row r="938" spans="1:12" x14ac:dyDescent="0.25">
      <c r="A938" s="1"/>
      <c r="L938" s="1"/>
    </row>
    <row r="939" spans="1:12" x14ac:dyDescent="0.25">
      <c r="A939" s="1"/>
      <c r="L939" s="1"/>
    </row>
    <row r="940" spans="1:12" x14ac:dyDescent="0.25">
      <c r="A940" s="1"/>
      <c r="L940" s="1"/>
    </row>
    <row r="941" spans="1:12" x14ac:dyDescent="0.25">
      <c r="A941" s="1"/>
      <c r="L941" s="1"/>
    </row>
    <row r="942" spans="1:12" x14ac:dyDescent="0.25">
      <c r="A942" s="1"/>
      <c r="L942" s="1"/>
    </row>
    <row r="943" spans="1:12" x14ac:dyDescent="0.25">
      <c r="A943" s="1"/>
      <c r="L943" s="1"/>
    </row>
    <row r="944" spans="1:12" x14ac:dyDescent="0.25">
      <c r="A944" s="1"/>
      <c r="L944" s="1"/>
    </row>
    <row r="945" spans="1:12" x14ac:dyDescent="0.25">
      <c r="A945" s="1"/>
      <c r="L945" s="1"/>
    </row>
    <row r="946" spans="1:12" x14ac:dyDescent="0.25">
      <c r="A946" s="1"/>
      <c r="L946" s="1"/>
    </row>
    <row r="947" spans="1:12" x14ac:dyDescent="0.25">
      <c r="A947" s="1"/>
      <c r="L947" s="1"/>
    </row>
    <row r="948" spans="1:12" x14ac:dyDescent="0.25">
      <c r="A948" s="1"/>
      <c r="L948" s="1"/>
    </row>
    <row r="949" spans="1:12" x14ac:dyDescent="0.25">
      <c r="A949" s="1"/>
      <c r="L949" s="1"/>
    </row>
    <row r="950" spans="1:12" x14ac:dyDescent="0.25">
      <c r="A950" s="1"/>
      <c r="L950" s="1"/>
    </row>
    <row r="951" spans="1:12" x14ac:dyDescent="0.25">
      <c r="A951" s="1"/>
      <c r="L951" s="1"/>
    </row>
    <row r="952" spans="1:12" x14ac:dyDescent="0.25">
      <c r="A952" s="1"/>
      <c r="L952" s="1"/>
    </row>
    <row r="953" spans="1:12" x14ac:dyDescent="0.25">
      <c r="A953" s="1"/>
      <c r="L953" s="1"/>
    </row>
    <row r="954" spans="1:12" x14ac:dyDescent="0.25">
      <c r="A954" s="1"/>
      <c r="L954" s="1"/>
    </row>
    <row r="955" spans="1:12" x14ac:dyDescent="0.25">
      <c r="A955" s="1"/>
      <c r="L955" s="1"/>
    </row>
    <row r="956" spans="1:12" x14ac:dyDescent="0.25">
      <c r="A956" s="1"/>
      <c r="L956" s="1"/>
    </row>
    <row r="957" spans="1:12" x14ac:dyDescent="0.25">
      <c r="A957" s="1"/>
      <c r="L957" s="1"/>
    </row>
    <row r="958" spans="1:12" x14ac:dyDescent="0.25">
      <c r="A958" s="1"/>
      <c r="L958" s="1"/>
    </row>
    <row r="959" spans="1:12" x14ac:dyDescent="0.25">
      <c r="A959" s="1"/>
      <c r="L959" s="1"/>
    </row>
    <row r="960" spans="1:12" x14ac:dyDescent="0.25">
      <c r="A960" s="1"/>
      <c r="L960" s="1"/>
    </row>
    <row r="961" spans="1:12" x14ac:dyDescent="0.25">
      <c r="A961" s="1"/>
      <c r="L961" s="1"/>
    </row>
    <row r="962" spans="1:12" x14ac:dyDescent="0.25">
      <c r="A962" s="1"/>
      <c r="L962" s="1"/>
    </row>
    <row r="963" spans="1:12" x14ac:dyDescent="0.25">
      <c r="A963" s="1"/>
      <c r="L963" s="1"/>
    </row>
    <row r="964" spans="1:12" x14ac:dyDescent="0.25">
      <c r="A964" s="1"/>
      <c r="L964" s="1"/>
    </row>
    <row r="965" spans="1:12" x14ac:dyDescent="0.25">
      <c r="A965" s="1"/>
      <c r="L965" s="1"/>
    </row>
    <row r="966" spans="1:12" x14ac:dyDescent="0.25">
      <c r="A966" s="1"/>
      <c r="L966" s="1"/>
    </row>
    <row r="967" spans="1:12" x14ac:dyDescent="0.25">
      <c r="A967" s="1"/>
      <c r="L967" s="1"/>
    </row>
    <row r="968" spans="1:12" x14ac:dyDescent="0.25">
      <c r="A968" s="1"/>
      <c r="L968" s="1"/>
    </row>
    <row r="969" spans="1:12" x14ac:dyDescent="0.25">
      <c r="A969" s="1"/>
      <c r="L969" s="1"/>
    </row>
    <row r="970" spans="1:12" x14ac:dyDescent="0.25">
      <c r="A970" s="1"/>
      <c r="L970" s="1"/>
    </row>
    <row r="971" spans="1:12" x14ac:dyDescent="0.25">
      <c r="A971" s="1"/>
      <c r="L971" s="1"/>
    </row>
    <row r="972" spans="1:12" x14ac:dyDescent="0.25">
      <c r="A972" s="1"/>
      <c r="L972" s="1"/>
    </row>
    <row r="973" spans="1:12" x14ac:dyDescent="0.25">
      <c r="A973" s="1"/>
      <c r="L973" s="1"/>
    </row>
    <row r="974" spans="1:12" x14ac:dyDescent="0.25">
      <c r="A974" s="1"/>
      <c r="L974" s="1"/>
    </row>
    <row r="975" spans="1:12" x14ac:dyDescent="0.25">
      <c r="A975" s="1"/>
      <c r="L975" s="1"/>
    </row>
    <row r="976" spans="1:12" x14ac:dyDescent="0.25">
      <c r="A976" s="1"/>
      <c r="L976" s="1"/>
    </row>
    <row r="977" spans="1:12" x14ac:dyDescent="0.25">
      <c r="A977" s="1"/>
      <c r="L977" s="1"/>
    </row>
    <row r="978" spans="1:12" x14ac:dyDescent="0.25">
      <c r="A978" s="1"/>
      <c r="L978" s="1"/>
    </row>
    <row r="979" spans="1:12" x14ac:dyDescent="0.25">
      <c r="A979" s="1"/>
      <c r="L979" s="1"/>
    </row>
    <row r="980" spans="1:12" x14ac:dyDescent="0.25">
      <c r="A980" s="1"/>
      <c r="L980" s="1"/>
    </row>
    <row r="981" spans="1:12" x14ac:dyDescent="0.25">
      <c r="A981" s="1"/>
      <c r="L981" s="1"/>
    </row>
    <row r="982" spans="1:12" x14ac:dyDescent="0.25">
      <c r="A982" s="1"/>
      <c r="L982" s="1"/>
    </row>
    <row r="983" spans="1:12" x14ac:dyDescent="0.25">
      <c r="A983" s="1"/>
      <c r="L983" s="1"/>
    </row>
    <row r="984" spans="1:12" x14ac:dyDescent="0.25">
      <c r="A984" s="1"/>
      <c r="L984" s="1"/>
    </row>
    <row r="985" spans="1:12" x14ac:dyDescent="0.25">
      <c r="A985" s="1"/>
      <c r="L985" s="1"/>
    </row>
    <row r="986" spans="1:12" x14ac:dyDescent="0.25">
      <c r="A986" s="1"/>
      <c r="L986" s="1"/>
    </row>
    <row r="987" spans="1:12" x14ac:dyDescent="0.25">
      <c r="A987" s="1"/>
      <c r="L987" s="1"/>
    </row>
    <row r="988" spans="1:12" x14ac:dyDescent="0.25">
      <c r="A988" s="1"/>
      <c r="L988" s="1"/>
    </row>
    <row r="989" spans="1:12" x14ac:dyDescent="0.25">
      <c r="A989" s="1"/>
      <c r="L989" s="1"/>
    </row>
    <row r="990" spans="1:12" x14ac:dyDescent="0.25">
      <c r="A990" s="1"/>
      <c r="L990" s="1"/>
    </row>
    <row r="991" spans="1:12" x14ac:dyDescent="0.25">
      <c r="A991" s="1"/>
      <c r="L991" s="1"/>
    </row>
    <row r="992" spans="1:12" x14ac:dyDescent="0.25">
      <c r="A992" s="1"/>
      <c r="L992" s="1"/>
    </row>
    <row r="993" spans="1:12" x14ac:dyDescent="0.25">
      <c r="A993" s="1"/>
      <c r="L993" s="1"/>
    </row>
    <row r="994" spans="1:12" x14ac:dyDescent="0.25">
      <c r="A994" s="1"/>
      <c r="L994" s="1"/>
    </row>
    <row r="995" spans="1:12" x14ac:dyDescent="0.25">
      <c r="A995" s="1"/>
      <c r="L995" s="1"/>
    </row>
    <row r="996" spans="1:12" x14ac:dyDescent="0.25">
      <c r="A996" s="1"/>
      <c r="L996" s="1"/>
    </row>
    <row r="997" spans="1:12" x14ac:dyDescent="0.25">
      <c r="A997" s="1"/>
      <c r="L997" s="1"/>
    </row>
    <row r="998" spans="1:12" x14ac:dyDescent="0.25">
      <c r="A998" s="1"/>
      <c r="L998" s="1"/>
    </row>
    <row r="999" spans="1:12" x14ac:dyDescent="0.25">
      <c r="A999" s="1"/>
      <c r="L999" s="1"/>
    </row>
    <row r="1000" spans="1:12" x14ac:dyDescent="0.25">
      <c r="A1000" s="1"/>
      <c r="L1000" s="1"/>
    </row>
    <row r="1001" spans="1:12" x14ac:dyDescent="0.25">
      <c r="A1001" s="1"/>
      <c r="L1001" s="1"/>
    </row>
    <row r="1002" spans="1:12" x14ac:dyDescent="0.25">
      <c r="A1002" s="1"/>
      <c r="L1002" s="1"/>
    </row>
    <row r="1003" spans="1:12" x14ac:dyDescent="0.25">
      <c r="A1003" s="1"/>
      <c r="L1003" s="1"/>
    </row>
    <row r="1004" spans="1:12" x14ac:dyDescent="0.25">
      <c r="A1004" s="1"/>
      <c r="L1004" s="1"/>
    </row>
    <row r="1005" spans="1:12" x14ac:dyDescent="0.25">
      <c r="A1005" s="1"/>
      <c r="L1005" s="1"/>
    </row>
  </sheetData>
  <mergeCells count="312">
    <mergeCell ref="L7:L8"/>
    <mergeCell ref="A5:K5"/>
    <mergeCell ref="A6:K6"/>
    <mergeCell ref="A7:A8"/>
    <mergeCell ref="B7:B8"/>
    <mergeCell ref="C7:C8"/>
    <mergeCell ref="D7:D8"/>
    <mergeCell ref="E7:E8"/>
    <mergeCell ref="F7:F8"/>
    <mergeCell ref="G7:K7"/>
    <mergeCell ref="K19:K20"/>
    <mergeCell ref="L19:L20"/>
    <mergeCell ref="F19:F20"/>
    <mergeCell ref="G19:G20"/>
    <mergeCell ref="B14:E14"/>
    <mergeCell ref="B15:E15"/>
    <mergeCell ref="B16:E16"/>
    <mergeCell ref="B13:E13"/>
    <mergeCell ref="B10:E10"/>
    <mergeCell ref="B11:E11"/>
    <mergeCell ref="B12:E12"/>
    <mergeCell ref="B17:E17"/>
    <mergeCell ref="B18:E18"/>
    <mergeCell ref="A23:A26"/>
    <mergeCell ref="C23:C26"/>
    <mergeCell ref="D23:D26"/>
    <mergeCell ref="E23:E26"/>
    <mergeCell ref="F23:F24"/>
    <mergeCell ref="H19:H20"/>
    <mergeCell ref="G27:G28"/>
    <mergeCell ref="I23:I24"/>
    <mergeCell ref="J23:J24"/>
    <mergeCell ref="A27:A30"/>
    <mergeCell ref="C27:C30"/>
    <mergeCell ref="D27:D30"/>
    <mergeCell ref="E27:E30"/>
    <mergeCell ref="F27:F28"/>
    <mergeCell ref="A19:A22"/>
    <mergeCell ref="C19:C22"/>
    <mergeCell ref="D19:D22"/>
    <mergeCell ref="E19:E22"/>
    <mergeCell ref="I19:I20"/>
    <mergeCell ref="J19:J20"/>
    <mergeCell ref="K23:K24"/>
    <mergeCell ref="L23:L24"/>
    <mergeCell ref="G23:G24"/>
    <mergeCell ref="H23:H24"/>
    <mergeCell ref="J27:J28"/>
    <mergeCell ref="K27:K28"/>
    <mergeCell ref="L27:L28"/>
    <mergeCell ref="H27:H28"/>
    <mergeCell ref="I27:I28"/>
    <mergeCell ref="A31:A34"/>
    <mergeCell ref="C31:C34"/>
    <mergeCell ref="D31:D34"/>
    <mergeCell ref="E31:E34"/>
    <mergeCell ref="F31:F32"/>
    <mergeCell ref="G31:G32"/>
    <mergeCell ref="G35:G36"/>
    <mergeCell ref="L31:L32"/>
    <mergeCell ref="H31:H32"/>
    <mergeCell ref="I31:I32"/>
    <mergeCell ref="J31:J32"/>
    <mergeCell ref="K31:K32"/>
    <mergeCell ref="H35:H36"/>
    <mergeCell ref="I35:I36"/>
    <mergeCell ref="J35:J36"/>
    <mergeCell ref="K35:K36"/>
    <mergeCell ref="L35:L36"/>
    <mergeCell ref="A35:A42"/>
    <mergeCell ref="C35:C42"/>
    <mergeCell ref="D35:D38"/>
    <mergeCell ref="E35:E42"/>
    <mergeCell ref="F35:F36"/>
    <mergeCell ref="D39:D40"/>
    <mergeCell ref="D41:D42"/>
    <mergeCell ref="A43:A50"/>
    <mergeCell ref="C43:C50"/>
    <mergeCell ref="D43:D46"/>
    <mergeCell ref="E43:E50"/>
    <mergeCell ref="D47:D48"/>
    <mergeCell ref="J43:J44"/>
    <mergeCell ref="K43:K44"/>
    <mergeCell ref="L43:L44"/>
    <mergeCell ref="H43:H44"/>
    <mergeCell ref="I43:I44"/>
    <mergeCell ref="F43:F44"/>
    <mergeCell ref="G43:G44"/>
    <mergeCell ref="D49:D50"/>
    <mergeCell ref="L51:L52"/>
    <mergeCell ref="G51:G52"/>
    <mergeCell ref="H51:H52"/>
    <mergeCell ref="D57:D58"/>
    <mergeCell ref="A59:A62"/>
    <mergeCell ref="C59:C62"/>
    <mergeCell ref="D59:D62"/>
    <mergeCell ref="E59:E62"/>
    <mergeCell ref="F59:F60"/>
    <mergeCell ref="I59:I60"/>
    <mergeCell ref="J59:J60"/>
    <mergeCell ref="K59:K60"/>
    <mergeCell ref="L59:L60"/>
    <mergeCell ref="G59:G60"/>
    <mergeCell ref="H59:H60"/>
    <mergeCell ref="A51:A58"/>
    <mergeCell ref="C51:C58"/>
    <mergeCell ref="D51:D54"/>
    <mergeCell ref="E51:E58"/>
    <mergeCell ref="F51:F52"/>
    <mergeCell ref="D55:D56"/>
    <mergeCell ref="I51:I52"/>
    <mergeCell ref="J51:J52"/>
    <mergeCell ref="K51:K52"/>
    <mergeCell ref="A63:A66"/>
    <mergeCell ref="C63:C66"/>
    <mergeCell ref="D63:D66"/>
    <mergeCell ref="E63:E66"/>
    <mergeCell ref="F63:F64"/>
    <mergeCell ref="G63:G64"/>
    <mergeCell ref="G67:G68"/>
    <mergeCell ref="K63:K64"/>
    <mergeCell ref="L63:L64"/>
    <mergeCell ref="H63:H64"/>
    <mergeCell ref="I63:I64"/>
    <mergeCell ref="J63:J64"/>
    <mergeCell ref="K67:K68"/>
    <mergeCell ref="L67:L68"/>
    <mergeCell ref="H67:H68"/>
    <mergeCell ref="I67:I68"/>
    <mergeCell ref="J67:J68"/>
    <mergeCell ref="A67:A70"/>
    <mergeCell ref="C67:C70"/>
    <mergeCell ref="D67:D70"/>
    <mergeCell ref="E67:E70"/>
    <mergeCell ref="F67:F68"/>
    <mergeCell ref="K71:K72"/>
    <mergeCell ref="L71:L72"/>
    <mergeCell ref="H71:H72"/>
    <mergeCell ref="I71:I72"/>
    <mergeCell ref="J71:J72"/>
    <mergeCell ref="K75:K76"/>
    <mergeCell ref="L75:L76"/>
    <mergeCell ref="H75:H76"/>
    <mergeCell ref="I75:I76"/>
    <mergeCell ref="J75:J76"/>
    <mergeCell ref="E83:E86"/>
    <mergeCell ref="F83:F84"/>
    <mergeCell ref="A71:A74"/>
    <mergeCell ref="C71:C74"/>
    <mergeCell ref="D71:D74"/>
    <mergeCell ref="E71:E74"/>
    <mergeCell ref="F71:F72"/>
    <mergeCell ref="G71:G72"/>
    <mergeCell ref="G75:G76"/>
    <mergeCell ref="A75:A78"/>
    <mergeCell ref="C75:C78"/>
    <mergeCell ref="D75:D78"/>
    <mergeCell ref="E75:E78"/>
    <mergeCell ref="F75:F76"/>
    <mergeCell ref="L87:L88"/>
    <mergeCell ref="H87:H88"/>
    <mergeCell ref="I87:I88"/>
    <mergeCell ref="J87:J88"/>
    <mergeCell ref="A79:A82"/>
    <mergeCell ref="C79:C82"/>
    <mergeCell ref="D79:D82"/>
    <mergeCell ref="E79:E82"/>
    <mergeCell ref="F79:F80"/>
    <mergeCell ref="G79:G80"/>
    <mergeCell ref="G83:G84"/>
    <mergeCell ref="K79:K80"/>
    <mergeCell ref="L79:L80"/>
    <mergeCell ref="H79:H80"/>
    <mergeCell ref="I79:I80"/>
    <mergeCell ref="J79:J80"/>
    <mergeCell ref="K83:K84"/>
    <mergeCell ref="L83:L84"/>
    <mergeCell ref="H83:H84"/>
    <mergeCell ref="I83:I84"/>
    <mergeCell ref="J83:J84"/>
    <mergeCell ref="A83:A86"/>
    <mergeCell ref="C83:C86"/>
    <mergeCell ref="D83:D86"/>
    <mergeCell ref="B92:E92"/>
    <mergeCell ref="B93:E93"/>
    <mergeCell ref="A94:A96"/>
    <mergeCell ref="C94:C96"/>
    <mergeCell ref="D94:D96"/>
    <mergeCell ref="E94:E96"/>
    <mergeCell ref="J97:J98"/>
    <mergeCell ref="K97:K98"/>
    <mergeCell ref="A87:A90"/>
    <mergeCell ref="C87:C90"/>
    <mergeCell ref="D87:D90"/>
    <mergeCell ref="E87:E90"/>
    <mergeCell ref="F87:F88"/>
    <mergeCell ref="G87:G88"/>
    <mergeCell ref="B91:E91"/>
    <mergeCell ref="K87:K88"/>
    <mergeCell ref="L97:L98"/>
    <mergeCell ref="H97:H98"/>
    <mergeCell ref="I97:I98"/>
    <mergeCell ref="A97:A100"/>
    <mergeCell ref="C97:C100"/>
    <mergeCell ref="D97:D100"/>
    <mergeCell ref="E97:E100"/>
    <mergeCell ref="F97:F98"/>
    <mergeCell ref="A101:A104"/>
    <mergeCell ref="C101:C104"/>
    <mergeCell ref="D101:D104"/>
    <mergeCell ref="E101:E104"/>
    <mergeCell ref="F101:F102"/>
    <mergeCell ref="G101:G102"/>
    <mergeCell ref="G97:G98"/>
    <mergeCell ref="G105:G106"/>
    <mergeCell ref="K101:K102"/>
    <mergeCell ref="L101:L102"/>
    <mergeCell ref="H101:H102"/>
    <mergeCell ref="I101:I102"/>
    <mergeCell ref="J101:J102"/>
    <mergeCell ref="K105:K106"/>
    <mergeCell ref="L105:L106"/>
    <mergeCell ref="H105:H106"/>
    <mergeCell ref="I105:I106"/>
    <mergeCell ref="J105:J106"/>
    <mergeCell ref="A105:A108"/>
    <mergeCell ref="C105:C108"/>
    <mergeCell ref="D105:D108"/>
    <mergeCell ref="E105:E108"/>
    <mergeCell ref="F105:F106"/>
    <mergeCell ref="A109:A112"/>
    <mergeCell ref="C109:C112"/>
    <mergeCell ref="D109:D112"/>
    <mergeCell ref="E109:E112"/>
    <mergeCell ref="F109:F110"/>
    <mergeCell ref="G109:G110"/>
    <mergeCell ref="G113:G114"/>
    <mergeCell ref="L109:L110"/>
    <mergeCell ref="H109:H110"/>
    <mergeCell ref="I109:I110"/>
    <mergeCell ref="J109:J110"/>
    <mergeCell ref="K109:K110"/>
    <mergeCell ref="J113:J114"/>
    <mergeCell ref="K113:K114"/>
    <mergeCell ref="L113:L114"/>
    <mergeCell ref="H113:H114"/>
    <mergeCell ref="I113:I114"/>
    <mergeCell ref="A113:A116"/>
    <mergeCell ref="C113:C116"/>
    <mergeCell ref="D113:D116"/>
    <mergeCell ref="E113:E116"/>
    <mergeCell ref="F113:F114"/>
    <mergeCell ref="A120:A122"/>
    <mergeCell ref="C120:C122"/>
    <mergeCell ref="D120:D122"/>
    <mergeCell ref="E120:E122"/>
    <mergeCell ref="A117:A119"/>
    <mergeCell ref="C117:C119"/>
    <mergeCell ref="D117:D119"/>
    <mergeCell ref="E117:E119"/>
    <mergeCell ref="A126:A128"/>
    <mergeCell ref="C126:C128"/>
    <mergeCell ref="D126:D128"/>
    <mergeCell ref="E126:E128"/>
    <mergeCell ref="A123:A125"/>
    <mergeCell ref="C123:C125"/>
    <mergeCell ref="D123:D125"/>
    <mergeCell ref="E123:E125"/>
    <mergeCell ref="A129:A132"/>
    <mergeCell ref="C129:C132"/>
    <mergeCell ref="D129:D132"/>
    <mergeCell ref="E129:E132"/>
    <mergeCell ref="K129:K130"/>
    <mergeCell ref="L129:L130"/>
    <mergeCell ref="H129:H130"/>
    <mergeCell ref="I129:I130"/>
    <mergeCell ref="J129:J130"/>
    <mergeCell ref="H133:H134"/>
    <mergeCell ref="I133:I134"/>
    <mergeCell ref="J133:J134"/>
    <mergeCell ref="K133:K134"/>
    <mergeCell ref="L133:L134"/>
    <mergeCell ref="A141:A144"/>
    <mergeCell ref="C141:C144"/>
    <mergeCell ref="D141:D144"/>
    <mergeCell ref="E141:E144"/>
    <mergeCell ref="F141:F142"/>
    <mergeCell ref="G137:G138"/>
    <mergeCell ref="F129:F130"/>
    <mergeCell ref="G129:G130"/>
    <mergeCell ref="G133:G134"/>
    <mergeCell ref="A133:A136"/>
    <mergeCell ref="C133:C136"/>
    <mergeCell ref="D133:D136"/>
    <mergeCell ref="E133:E136"/>
    <mergeCell ref="F133:F134"/>
    <mergeCell ref="A137:A140"/>
    <mergeCell ref="C137:C140"/>
    <mergeCell ref="D137:D140"/>
    <mergeCell ref="E137:E140"/>
    <mergeCell ref="F137:F138"/>
    <mergeCell ref="G141:G142"/>
    <mergeCell ref="H137:H138"/>
    <mergeCell ref="I137:I138"/>
    <mergeCell ref="J137:J138"/>
    <mergeCell ref="K137:K138"/>
    <mergeCell ref="L137:L138"/>
    <mergeCell ref="H141:H142"/>
    <mergeCell ref="I141:I142"/>
    <mergeCell ref="J141:J142"/>
    <mergeCell ref="K141:K142"/>
    <mergeCell ref="L141:L142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0" orientation="landscape" r:id="rId1"/>
  <headerFooter>
    <oddFooter>Strona &amp;P</oddFooter>
  </headerFooter>
  <rowBreaks count="4" manualBreakCount="4">
    <brk id="34" max="11" man="1"/>
    <brk id="66" max="11" man="1"/>
    <brk id="90" max="11" man="1"/>
    <brk id="122" max="11" man="1"/>
  </rowBreaks>
  <colBreaks count="5" manualBreakCount="5">
    <brk id="12" max="143" man="1"/>
    <brk id="24" max="1048575" man="1"/>
    <brk id="3883" max="143" man="1"/>
    <brk id="8332" max="1048575" man="1"/>
    <brk id="12805" max="10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2012-04-25T09:19:22Z</dcterms:modified>
</cp:coreProperties>
</file>