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_xlnm.Print_Area" localSheetId="0">Arkusz1!$A$1:$H$51</definedName>
  </definedNames>
  <calcPr calcId="145621"/>
</workbook>
</file>

<file path=xl/calcChain.xml><?xml version="1.0" encoding="utf-8"?>
<calcChain xmlns="http://schemas.openxmlformats.org/spreadsheetml/2006/main">
  <c r="H42" i="1" l="1"/>
  <c r="G42" i="1"/>
  <c r="F42" i="1"/>
  <c r="H41" i="1"/>
  <c r="G41" i="1"/>
  <c r="F41" i="1"/>
  <c r="E50" i="1"/>
  <c r="D50" i="1"/>
  <c r="D51" i="1" s="1"/>
  <c r="C50" i="1"/>
  <c r="E49" i="1"/>
  <c r="E51" i="1" s="1"/>
  <c r="D49" i="1"/>
  <c r="C49" i="1"/>
  <c r="C51" i="1" s="1"/>
  <c r="E48" i="1"/>
  <c r="D48" i="1"/>
  <c r="C48" i="1"/>
  <c r="E44" i="1" l="1"/>
  <c r="D44" i="1"/>
  <c r="C44" i="1"/>
  <c r="C38" i="1"/>
  <c r="C45" i="1" s="1"/>
  <c r="H37" i="1"/>
  <c r="G37" i="1"/>
  <c r="F37" i="1"/>
  <c r="E37" i="1"/>
  <c r="E45" i="1" s="1"/>
  <c r="D37" i="1"/>
  <c r="D45" i="1" s="1"/>
  <c r="D12" i="1" l="1"/>
  <c r="D19" i="1"/>
  <c r="G20" i="1" l="1"/>
  <c r="H20" i="1"/>
  <c r="F34" i="1" l="1"/>
  <c r="D34" i="1"/>
  <c r="C32" i="1"/>
  <c r="C30" i="1" s="1"/>
  <c r="H31" i="1"/>
  <c r="H34" i="1" s="1"/>
  <c r="G31" i="1"/>
  <c r="G34" i="1" s="1"/>
  <c r="F31" i="1"/>
  <c r="E31" i="1"/>
  <c r="E34" i="1" s="1"/>
  <c r="C31" i="1"/>
  <c r="C34" i="1" s="1"/>
  <c r="H30" i="1"/>
  <c r="F30" i="1"/>
  <c r="D30" i="1"/>
  <c r="E28" i="1"/>
  <c r="D28" i="1"/>
  <c r="D27" i="1"/>
  <c r="H24" i="1"/>
  <c r="H28" i="1" s="1"/>
  <c r="G24" i="1"/>
  <c r="G28" i="1" s="1"/>
  <c r="F24" i="1"/>
  <c r="F28" i="1" s="1"/>
  <c r="D24" i="1"/>
  <c r="C24" i="1"/>
  <c r="C25" i="1" s="1"/>
  <c r="C19" i="1"/>
  <c r="C21" i="1" s="1"/>
  <c r="C17" i="1"/>
  <c r="C14" i="1"/>
  <c r="C13" i="1"/>
  <c r="H12" i="1"/>
  <c r="H21" i="1" s="1"/>
  <c r="G12" i="1"/>
  <c r="G21" i="1" s="1"/>
  <c r="G22" i="1" s="1"/>
  <c r="E21" i="1"/>
  <c r="C12" i="1"/>
  <c r="C11" i="1"/>
  <c r="E10" i="1"/>
  <c r="D10" i="1"/>
  <c r="C10" i="1"/>
  <c r="C8" i="1" s="1"/>
  <c r="H9" i="1"/>
  <c r="H8" i="1" s="1"/>
  <c r="G9" i="1"/>
  <c r="G8" i="1" s="1"/>
  <c r="F9" i="1"/>
  <c r="E9" i="1"/>
  <c r="E8" i="1" s="1"/>
  <c r="D9" i="1"/>
  <c r="D8" i="1" s="1"/>
  <c r="C9" i="1"/>
  <c r="F8" i="1"/>
  <c r="E22" i="1" l="1"/>
  <c r="C22" i="1"/>
  <c r="D21" i="1"/>
  <c r="D22" i="1" s="1"/>
  <c r="D29" i="1"/>
  <c r="D18" i="1" s="1"/>
  <c r="D35" i="1" s="1"/>
  <c r="H22" i="1"/>
  <c r="H29" i="1"/>
  <c r="H18" i="1" s="1"/>
  <c r="H35" i="1" s="1"/>
  <c r="F21" i="1"/>
  <c r="F22" i="1" s="1"/>
  <c r="C28" i="1"/>
  <c r="E29" i="1"/>
  <c r="E18" i="1" s="1"/>
  <c r="G30" i="1"/>
  <c r="F29" i="1"/>
  <c r="F18" i="1" s="1"/>
  <c r="F35" i="1" s="1"/>
  <c r="C29" i="1"/>
  <c r="C18" i="1" s="1"/>
  <c r="C35" i="1" s="1"/>
  <c r="G29" i="1"/>
  <c r="G18" i="1" s="1"/>
  <c r="G35" i="1" s="1"/>
  <c r="E30" i="1"/>
  <c r="E35" i="1" l="1"/>
</calcChain>
</file>

<file path=xl/sharedStrings.xml><?xml version="1.0" encoding="utf-8"?>
<sst xmlns="http://schemas.openxmlformats.org/spreadsheetml/2006/main" count="92" uniqueCount="57">
  <si>
    <t>Lp.</t>
  </si>
  <si>
    <t>Wieloletnia prognoza finansowa na lata 2011-2016</t>
  </si>
  <si>
    <t>Wyszczególnienie</t>
  </si>
  <si>
    <t>Dochody ogółem, z tego:</t>
  </si>
  <si>
    <t>a</t>
  </si>
  <si>
    <t>dochody bieżące</t>
  </si>
  <si>
    <t>b</t>
  </si>
  <si>
    <t>dochody majątkowe, w tym:</t>
  </si>
  <si>
    <t>c</t>
  </si>
  <si>
    <t>ze sprzedaży majątku</t>
  </si>
  <si>
    <t>Wydatki bieżące, w tym:</t>
  </si>
  <si>
    <t xml:space="preserve">na wynagrodzenia i składki od nich naliczane </t>
  </si>
  <si>
    <t xml:space="preserve">związane z funkcjonowaniem organów JST     </t>
  </si>
  <si>
    <t>z tytułu gwarancji i poręczeń, w tym:</t>
  </si>
  <si>
    <t>d</t>
  </si>
  <si>
    <t>gwarancje i poręczenia podlegające wyłączeniu z limitów spłaty zobowiązań z art. 243 ufp/169 sufp</t>
  </si>
  <si>
    <t>e</t>
  </si>
  <si>
    <r>
      <t xml:space="preserve">wydatki bieżące objęte limitem art. 226 ust. 4 ufp     </t>
    </r>
    <r>
      <rPr>
        <sz val="12"/>
        <color indexed="57"/>
        <rFont val="Arial CE"/>
        <charset val="238"/>
      </rPr>
      <t xml:space="preserve"> </t>
    </r>
  </si>
  <si>
    <t>Środki do dyspozycji na wydatki majątkowe (12-13-14)</t>
  </si>
  <si>
    <t>Wydatki majątkowe, w tym:</t>
  </si>
  <si>
    <t>wydatki majątkowe objęte limitem art. 226 ust. 4 ufp</t>
  </si>
  <si>
    <t>Wydatki ogółem (2+4)</t>
  </si>
  <si>
    <t>Wynik budżetu (1-5)</t>
  </si>
  <si>
    <t>Sposób sfinansowania deficytu/przeznaczenia nadwyżki</t>
  </si>
  <si>
    <t>x</t>
  </si>
  <si>
    <t>Nadwyżka budżetowa z lat ubiegłych plus wolne środki, zgodnie z art. 217 ufp, w tym:</t>
  </si>
  <si>
    <t>Nadwyżka budżetowa z lat ubiegłych plus wolne środki, zgodnie z art. 217 ufp, angażowane na pokrycie deficytu budżetu roku bieżącego</t>
  </si>
  <si>
    <t xml:space="preserve">Inne przychody niezwiązane z zaciągnięciem długu </t>
  </si>
  <si>
    <t>Przychody (kredyty, pożyczki, emisje obligacji)</t>
  </si>
  <si>
    <t>Przychody budżetu</t>
  </si>
  <si>
    <t>Środki do dyspozycji (1-2+8+9+13b)</t>
  </si>
  <si>
    <t>Spłata i obsługa długu, z tego:</t>
  </si>
  <si>
    <t>rozchody z tytułu spłaty rat kapitałowych oraz wykup papierów wartościowych</t>
  </si>
  <si>
    <t>wydatki bieżące na obsługę długu</t>
  </si>
  <si>
    <t>Inne rozchody (bez spłaty długu np. udzielane pożyczki)</t>
  </si>
  <si>
    <t>Rozchodu budżetu (13a+14)</t>
  </si>
  <si>
    <t>Wynik finansowy budżetu (3-4+10)</t>
  </si>
  <si>
    <t xml:space="preserve">Kwota długu, w tym: </t>
  </si>
  <si>
    <t>łączna kwota wyłączeń z art. 243 ust. 3 pkt 1 ufp oraz z art. 170 ust. 3 sufp</t>
  </si>
  <si>
    <t>kwota wyłączeń z art. 243 ust. 3 pkt 1 ufp oraz z art. 170 ust. 3 sufp przypadająca na dany rok budżetowy</t>
  </si>
  <si>
    <t xml:space="preserve">Kwota zobowiązań współtworzonego przez jst przypadających do spłaty w danym roku budżetowym podlegające doliczeniu zgodnie z art. 244 ufp </t>
  </si>
  <si>
    <t>0</t>
  </si>
  <si>
    <t xml:space="preserve">Planowana łączna kwota spłaty zobowiązań </t>
  </si>
  <si>
    <t xml:space="preserve">Maksymalny dopuszczalny wskaźnik spłaty z art. 243 ufp </t>
  </si>
  <si>
    <t xml:space="preserve">Spełnienie wskaźnika spłaty z art. 243 ufp po uwzględnieniu art. 244 ufp                                                 </t>
  </si>
  <si>
    <t>TAK</t>
  </si>
  <si>
    <t xml:space="preserve">TAK </t>
  </si>
  <si>
    <t xml:space="preserve">Planowana łączna kwota spłaty zobowiązań/dochody ogółem - max 15% z  art. 169 sufp </t>
  </si>
  <si>
    <t xml:space="preserve">Zadłużenie/dochody ogółem ((17-17a):1) - max 60% z art. 170 sufp </t>
  </si>
  <si>
    <t xml:space="preserve">(Dochody bieżące + sprzedaż majątku - wydatki bieżące)/ dochody ogółem (Db + Sm - Wb)/D - dla danego roku </t>
  </si>
  <si>
    <r>
      <t>Średnia arytmetyczna pozycji pierwszej z ostatnich trzech lat (</t>
    </r>
    <r>
      <rPr>
        <i/>
        <sz val="12"/>
        <rFont val="Arial CE"/>
        <charset val="238"/>
      </rPr>
      <t>prawa strona wzoru)</t>
    </r>
  </si>
  <si>
    <r>
      <t>Wskaźnik zadłużenia (</t>
    </r>
    <r>
      <rPr>
        <i/>
        <sz val="12"/>
        <rFont val="Arial CE"/>
        <charset val="238"/>
      </rPr>
      <t>lewa strona wzoru)</t>
    </r>
  </si>
  <si>
    <t>Ocena spełnienia warunku uchwalenia budżetu z art. 243 ufp</t>
  </si>
  <si>
    <t>Załącznik nr 1</t>
  </si>
  <si>
    <t>Rady Powiatu Brzeskiego</t>
  </si>
  <si>
    <t>do uchwały nr XV/104/11</t>
  </si>
  <si>
    <t>z dnia 22 grudnia 2011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</si>
</sst>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b/>
      <sz val="12"/>
      <name val="Arial CE"/>
      <charset val="238"/>
    </font>
    <font>
      <sz val="11"/>
      <name val="Arial CE"/>
      <charset val="238"/>
    </font>
    <font>
      <i/>
      <sz val="11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0"/>
      <name val="Arial CE"/>
      <charset val="238"/>
    </font>
    <font>
      <sz val="12"/>
      <color theme="1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charset val="238"/>
    </font>
    <font>
      <b/>
      <sz val="14"/>
      <name val="Arial CE"/>
      <charset val="238"/>
    </font>
    <font>
      <sz val="10"/>
      <color indexed="12"/>
      <name val="Arial CE"/>
      <charset val="238"/>
    </font>
    <font>
      <sz val="12"/>
      <color indexed="57"/>
      <name val="Arial CE"/>
      <charset val="238"/>
    </font>
    <font>
      <b/>
      <i/>
      <sz val="11"/>
      <color indexed="10"/>
      <name val="Arial CE"/>
      <charset val="238"/>
    </font>
    <font>
      <b/>
      <sz val="11"/>
      <color indexed="10"/>
      <name val="Arial CE"/>
      <charset val="238"/>
    </font>
    <font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theme="0" tint="-0.249977111117893"/>
        <bgColor indexed="22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9" fillId="0" borderId="0" xfId="0" applyFont="1"/>
    <xf numFmtId="0" fontId="12" fillId="0" borderId="0" xfId="0" applyFont="1" applyFill="1"/>
    <xf numFmtId="0" fontId="0" fillId="0" borderId="0" xfId="0" applyFill="1" applyAlignment="1"/>
    <xf numFmtId="0" fontId="14" fillId="0" borderId="0" xfId="0" applyFont="1" applyAlignment="1">
      <alignment horizontal="left"/>
    </xf>
    <xf numFmtId="0" fontId="1" fillId="3" borderId="5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0" xfId="0" applyFont="1"/>
    <xf numFmtId="3" fontId="7" fillId="2" borderId="18" xfId="0" applyNumberFormat="1" applyFont="1" applyFill="1" applyBorder="1" applyAlignment="1">
      <alignment horizontal="center" vertical="top"/>
    </xf>
    <xf numFmtId="3" fontId="7" fillId="2" borderId="16" xfId="0" applyNumberFormat="1" applyFont="1" applyFill="1" applyBorder="1" applyAlignment="1">
      <alignment horizontal="left" vertical="center" wrapText="1"/>
    </xf>
    <xf numFmtId="3" fontId="7" fillId="4" borderId="14" xfId="0" applyNumberFormat="1" applyFont="1" applyFill="1" applyBorder="1" applyProtection="1"/>
    <xf numFmtId="3" fontId="7" fillId="0" borderId="43" xfId="0" applyNumberFormat="1" applyFont="1" applyFill="1" applyBorder="1" applyProtection="1"/>
    <xf numFmtId="3" fontId="7" fillId="0" borderId="44" xfId="0" applyNumberFormat="1" applyFont="1" applyFill="1" applyBorder="1" applyProtection="1"/>
    <xf numFmtId="3" fontId="7" fillId="2" borderId="20" xfId="0" applyNumberFormat="1" applyFont="1" applyFill="1" applyBorder="1" applyProtection="1"/>
    <xf numFmtId="0" fontId="5" fillId="0" borderId="0" xfId="0" applyFont="1"/>
    <xf numFmtId="3" fontId="6" fillId="2" borderId="25" xfId="0" applyNumberFormat="1" applyFont="1" applyFill="1" applyBorder="1" applyAlignment="1">
      <alignment horizontal="center" vertical="top"/>
    </xf>
    <xf numFmtId="3" fontId="6" fillId="2" borderId="23" xfId="0" applyNumberFormat="1" applyFont="1" applyFill="1" applyBorder="1" applyAlignment="1">
      <alignment horizontal="left" vertical="center" wrapText="1"/>
    </xf>
    <xf numFmtId="3" fontId="6" fillId="0" borderId="38" xfId="0" applyNumberFormat="1" applyFont="1" applyFill="1" applyBorder="1"/>
    <xf numFmtId="3" fontId="6" fillId="0" borderId="22" xfId="0" applyNumberFormat="1" applyFont="1" applyFill="1" applyBorder="1"/>
    <xf numFmtId="3" fontId="6" fillId="0" borderId="27" xfId="0" applyNumberFormat="1" applyFont="1" applyFill="1" applyBorder="1"/>
    <xf numFmtId="3" fontId="6" fillId="4" borderId="26" xfId="0" applyNumberFormat="1" applyFont="1" applyFill="1" applyBorder="1"/>
    <xf numFmtId="3" fontId="6" fillId="2" borderId="27" xfId="0" applyNumberFormat="1" applyFont="1" applyFill="1" applyBorder="1"/>
    <xf numFmtId="3" fontId="6" fillId="2" borderId="39" xfId="0" applyNumberFormat="1" applyFont="1" applyFill="1" applyBorder="1" applyAlignment="1">
      <alignment horizontal="center" vertical="top"/>
    </xf>
    <xf numFmtId="3" fontId="6" fillId="2" borderId="49" xfId="0" applyNumberFormat="1" applyFont="1" applyFill="1" applyBorder="1" applyAlignment="1">
      <alignment horizontal="left" vertical="center" wrapText="1"/>
    </xf>
    <xf numFmtId="3" fontId="6" fillId="4" borderId="32" xfId="0" applyNumberFormat="1" applyFont="1" applyFill="1" applyBorder="1"/>
    <xf numFmtId="3" fontId="6" fillId="0" borderId="50" xfId="0" applyNumberFormat="1" applyFont="1" applyFill="1" applyBorder="1"/>
    <xf numFmtId="3" fontId="6" fillId="0" borderId="28" xfId="0" applyNumberFormat="1" applyFont="1" applyFill="1" applyBorder="1"/>
    <xf numFmtId="3" fontId="6" fillId="2" borderId="34" xfId="0" applyNumberFormat="1" applyFont="1" applyFill="1" applyBorder="1"/>
    <xf numFmtId="3" fontId="1" fillId="2" borderId="18" xfId="0" applyNumberFormat="1" applyFont="1" applyFill="1" applyBorder="1" applyAlignment="1">
      <alignment horizontal="center" vertical="top"/>
    </xf>
    <xf numFmtId="3" fontId="1" fillId="2" borderId="16" xfId="0" applyNumberFormat="1" applyFont="1" applyFill="1" applyBorder="1" applyAlignment="1">
      <alignment horizontal="left" vertical="center" wrapText="1"/>
    </xf>
    <xf numFmtId="3" fontId="1" fillId="0" borderId="37" xfId="0" applyNumberFormat="1" applyFont="1" applyFill="1" applyBorder="1" applyAlignment="1">
      <alignment horizontal="right" vertical="center"/>
    </xf>
    <xf numFmtId="3" fontId="1" fillId="0" borderId="15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vertical="center"/>
    </xf>
    <xf numFmtId="3" fontId="6" fillId="2" borderId="38" xfId="0" applyNumberFormat="1" applyFont="1" applyFill="1" applyBorder="1"/>
    <xf numFmtId="3" fontId="6" fillId="2" borderId="22" xfId="0" applyNumberFormat="1" applyFont="1" applyFill="1" applyBorder="1"/>
    <xf numFmtId="3" fontId="6" fillId="2" borderId="50" xfId="0" applyNumberFormat="1" applyFont="1" applyFill="1" applyBorder="1"/>
    <xf numFmtId="3" fontId="6" fillId="2" borderId="28" xfId="0" applyNumberFormat="1" applyFont="1" applyFill="1" applyBorder="1"/>
    <xf numFmtId="3" fontId="1" fillId="2" borderId="4" xfId="0" applyNumberFormat="1" applyFont="1" applyFill="1" applyBorder="1" applyAlignment="1">
      <alignment horizontal="center" vertical="top"/>
    </xf>
    <xf numFmtId="3" fontId="1" fillId="2" borderId="51" xfId="0" applyNumberFormat="1" applyFont="1" applyFill="1" applyBorder="1" applyAlignment="1">
      <alignment horizontal="left" vertical="center" wrapText="1"/>
    </xf>
    <xf numFmtId="3" fontId="6" fillId="4" borderId="54" xfId="0" applyNumberFormat="1" applyFont="1" applyFill="1" applyBorder="1"/>
    <xf numFmtId="3" fontId="6" fillId="0" borderId="7" xfId="0" applyNumberFormat="1" applyFont="1" applyFill="1" applyBorder="1"/>
    <xf numFmtId="3" fontId="6" fillId="0" borderId="8" xfId="0" applyNumberFormat="1" applyFont="1" applyFill="1" applyBorder="1"/>
    <xf numFmtId="3" fontId="1" fillId="0" borderId="43" xfId="0" applyNumberFormat="1" applyFont="1" applyFill="1" applyBorder="1"/>
    <xf numFmtId="3" fontId="1" fillId="2" borderId="44" xfId="0" applyNumberFormat="1" applyFont="1" applyFill="1" applyBorder="1"/>
    <xf numFmtId="3" fontId="1" fillId="0" borderId="20" xfId="0" applyNumberFormat="1" applyFont="1" applyFill="1" applyBorder="1"/>
    <xf numFmtId="3" fontId="7" fillId="5" borderId="25" xfId="0" applyNumberFormat="1" applyFont="1" applyFill="1" applyBorder="1" applyAlignment="1">
      <alignment horizontal="center" vertical="top"/>
    </xf>
    <xf numFmtId="3" fontId="7" fillId="5" borderId="27" xfId="0" applyNumberFormat="1" applyFont="1" applyFill="1" applyBorder="1" applyAlignment="1">
      <alignment horizontal="left" vertical="center" wrapText="1"/>
    </xf>
    <xf numFmtId="3" fontId="7" fillId="6" borderId="26" xfId="0" applyNumberFormat="1" applyFont="1" applyFill="1" applyBorder="1"/>
    <xf numFmtId="3" fontId="7" fillId="0" borderId="54" xfId="0" applyNumberFormat="1" applyFont="1" applyFill="1" applyBorder="1"/>
    <xf numFmtId="3" fontId="7" fillId="5" borderId="7" xfId="0" applyNumberFormat="1" applyFont="1" applyFill="1" applyBorder="1"/>
    <xf numFmtId="3" fontId="7" fillId="5" borderId="8" xfId="0" applyNumberFormat="1" applyFont="1" applyFill="1" applyBorder="1"/>
    <xf numFmtId="0" fontId="16" fillId="0" borderId="0" xfId="0" applyFont="1"/>
    <xf numFmtId="3" fontId="1" fillId="2" borderId="9" xfId="0" applyNumberFormat="1" applyFont="1" applyFill="1" applyBorder="1" applyAlignment="1">
      <alignment horizontal="center" vertical="top"/>
    </xf>
    <xf numFmtId="3" fontId="1" fillId="2" borderId="53" xfId="0" applyNumberFormat="1" applyFont="1" applyFill="1" applyBorder="1" applyAlignment="1">
      <alignment horizontal="left" vertical="center" wrapText="1"/>
    </xf>
    <xf numFmtId="3" fontId="1" fillId="4" borderId="3" xfId="0" applyNumberFormat="1" applyFont="1" applyFill="1" applyBorder="1"/>
    <xf numFmtId="3" fontId="1" fillId="0" borderId="9" xfId="0" applyNumberFormat="1" applyFont="1" applyFill="1" applyBorder="1"/>
    <xf numFmtId="3" fontId="1" fillId="0" borderId="10" xfId="0" applyNumberFormat="1" applyFont="1" applyFill="1" applyBorder="1"/>
    <xf numFmtId="3" fontId="1" fillId="0" borderId="11" xfId="0" applyNumberFormat="1" applyFont="1" applyFill="1" applyBorder="1"/>
    <xf numFmtId="0" fontId="17" fillId="0" borderId="0" xfId="0" applyFont="1"/>
    <xf numFmtId="3" fontId="1" fillId="4" borderId="14" xfId="0" applyNumberFormat="1" applyFont="1" applyFill="1" applyBorder="1" applyAlignment="1">
      <alignment horizontal="center" vertical="center"/>
    </xf>
    <xf numFmtId="3" fontId="1" fillId="2" borderId="37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center" vertical="center"/>
    </xf>
    <xf numFmtId="0" fontId="4" fillId="0" borderId="0" xfId="0" applyFont="1"/>
    <xf numFmtId="0" fontId="11" fillId="0" borderId="25" xfId="0" applyFont="1" applyBorder="1" applyAlignment="1">
      <alignment horizontal="center" vertical="top"/>
    </xf>
    <xf numFmtId="3" fontId="1" fillId="2" borderId="23" xfId="0" applyNumberFormat="1" applyFont="1" applyFill="1" applyBorder="1" applyAlignment="1">
      <alignment horizontal="left" vertical="center" wrapText="1"/>
    </xf>
    <xf numFmtId="3" fontId="1" fillId="2" borderId="39" xfId="0" applyNumberFormat="1" applyFont="1" applyFill="1" applyBorder="1" applyAlignment="1">
      <alignment horizontal="center" vertical="top"/>
    </xf>
    <xf numFmtId="3" fontId="1" fillId="2" borderId="49" xfId="0" applyNumberFormat="1" applyFont="1" applyFill="1" applyBorder="1" applyAlignment="1">
      <alignment horizontal="left" vertical="center" wrapText="1"/>
    </xf>
    <xf numFmtId="3" fontId="6" fillId="0" borderId="40" xfId="0" applyNumberFormat="1" applyFont="1" applyFill="1" applyBorder="1"/>
    <xf numFmtId="3" fontId="6" fillId="0" borderId="41" xfId="0" applyNumberFormat="1" applyFont="1" applyFill="1" applyBorder="1"/>
    <xf numFmtId="3" fontId="6" fillId="0" borderId="42" xfId="0" applyNumberFormat="1" applyFont="1" applyFill="1" applyBorder="1"/>
    <xf numFmtId="3" fontId="6" fillId="4" borderId="2" xfId="0" applyNumberFormat="1" applyFont="1" applyFill="1" applyBorder="1"/>
    <xf numFmtId="3" fontId="6" fillId="0" borderId="47" xfId="0" applyNumberFormat="1" applyFont="1" applyFill="1" applyBorder="1"/>
    <xf numFmtId="3" fontId="6" fillId="0" borderId="10" xfId="0" applyNumberFormat="1" applyFont="1" applyFill="1" applyBorder="1"/>
    <xf numFmtId="3" fontId="6" fillId="0" borderId="11" xfId="0" applyNumberFormat="1" applyFont="1" applyFill="1" applyBorder="1"/>
    <xf numFmtId="3" fontId="7" fillId="2" borderId="54" xfId="0" applyNumberFormat="1" applyFont="1" applyFill="1" applyBorder="1" applyAlignment="1">
      <alignment horizontal="center" vertical="top"/>
    </xf>
    <xf numFmtId="3" fontId="7" fillId="2" borderId="55" xfId="0" applyNumberFormat="1" applyFont="1" applyFill="1" applyBorder="1" applyAlignment="1">
      <alignment horizontal="left" vertical="center" wrapText="1"/>
    </xf>
    <xf numFmtId="3" fontId="7" fillId="4" borderId="56" xfId="0" applyNumberFormat="1" applyFont="1" applyFill="1" applyBorder="1"/>
    <xf numFmtId="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Fill="1" applyBorder="1"/>
    <xf numFmtId="0" fontId="3" fillId="0" borderId="0" xfId="0" applyFont="1" applyBorder="1"/>
    <xf numFmtId="3" fontId="1" fillId="0" borderId="19" xfId="0" applyNumberFormat="1" applyFont="1" applyFill="1" applyBorder="1" applyAlignment="1">
      <alignment horizontal="center" vertical="top"/>
    </xf>
    <xf numFmtId="3" fontId="1" fillId="2" borderId="48" xfId="0" applyNumberFormat="1" applyFont="1" applyFill="1" applyBorder="1" applyAlignment="1">
      <alignment horizontal="left" vertical="center" wrapText="1"/>
    </xf>
    <xf numFmtId="3" fontId="6" fillId="4" borderId="24" xfId="0" applyNumberFormat="1" applyFont="1" applyFill="1" applyBorder="1"/>
    <xf numFmtId="3" fontId="6" fillId="0" borderId="19" xfId="0" applyNumberFormat="1" applyFont="1" applyFill="1" applyBorder="1"/>
    <xf numFmtId="3" fontId="6" fillId="0" borderId="44" xfId="0" applyNumberFormat="1" applyFont="1" applyFill="1" applyBorder="1"/>
    <xf numFmtId="3" fontId="6" fillId="0" borderId="20" xfId="0" applyNumberFormat="1" applyFont="1" applyFill="1" applyBorder="1"/>
    <xf numFmtId="3" fontId="1" fillId="0" borderId="25" xfId="0" applyNumberFormat="1" applyFont="1" applyFill="1" applyBorder="1" applyAlignment="1">
      <alignment horizontal="center" vertical="top"/>
    </xf>
    <xf numFmtId="3" fontId="6" fillId="4" borderId="31" xfId="0" applyNumberFormat="1" applyFont="1" applyFill="1" applyBorder="1"/>
    <xf numFmtId="3" fontId="6" fillId="0" borderId="25" xfId="0" applyNumberFormat="1" applyFont="1" applyFill="1" applyBorder="1"/>
    <xf numFmtId="3" fontId="6" fillId="0" borderId="25" xfId="0" applyNumberFormat="1" applyFont="1" applyFill="1" applyBorder="1" applyAlignment="1">
      <alignment horizontal="center" vertical="top"/>
    </xf>
    <xf numFmtId="3" fontId="1" fillId="0" borderId="36" xfId="0" applyNumberFormat="1" applyFont="1" applyFill="1" applyBorder="1" applyAlignment="1">
      <alignment horizontal="center" vertical="top"/>
    </xf>
    <xf numFmtId="3" fontId="1" fillId="2" borderId="29" xfId="0" applyNumberFormat="1" applyFont="1" applyFill="1" applyBorder="1" applyAlignment="1">
      <alignment horizontal="left" vertical="center" wrapText="1"/>
    </xf>
    <xf numFmtId="3" fontId="6" fillId="4" borderId="35" xfId="0" applyNumberFormat="1" applyFont="1" applyFill="1" applyBorder="1"/>
    <xf numFmtId="3" fontId="6" fillId="0" borderId="36" xfId="0" applyNumberFormat="1" applyFont="1" applyFill="1" applyBorder="1"/>
    <xf numFmtId="3" fontId="6" fillId="0" borderId="34" xfId="0" applyNumberFormat="1" applyFont="1" applyFill="1" applyBorder="1"/>
    <xf numFmtId="3" fontId="7" fillId="2" borderId="8" xfId="0" applyNumberFormat="1" applyFont="1" applyFill="1" applyBorder="1" applyAlignment="1">
      <alignment horizontal="left" vertical="center" wrapText="1"/>
    </xf>
    <xf numFmtId="3" fontId="1" fillId="2" borderId="12" xfId="0" applyNumberFormat="1" applyFont="1" applyFill="1" applyBorder="1" applyAlignment="1">
      <alignment horizontal="center" vertical="top"/>
    </xf>
    <xf numFmtId="3" fontId="1" fillId="2" borderId="52" xfId="0" applyNumberFormat="1" applyFont="1" applyFill="1" applyBorder="1" applyAlignment="1">
      <alignment horizontal="left" vertical="center" wrapText="1"/>
    </xf>
    <xf numFmtId="3" fontId="1" fillId="4" borderId="5" xfId="0" applyNumberFormat="1" applyFont="1" applyFill="1" applyBorder="1"/>
    <xf numFmtId="3" fontId="1" fillId="0" borderId="57" xfId="0" applyNumberFormat="1" applyFont="1" applyFill="1" applyBorder="1"/>
    <xf numFmtId="3" fontId="1" fillId="0" borderId="46" xfId="0" applyNumberFormat="1" applyFont="1" applyFill="1" applyBorder="1"/>
    <xf numFmtId="3" fontId="1" fillId="0" borderId="13" xfId="0" applyNumberFormat="1" applyFont="1" applyFill="1" applyBorder="1"/>
    <xf numFmtId="3" fontId="1" fillId="0" borderId="18" xfId="0" applyNumberFormat="1" applyFont="1" applyFill="1" applyBorder="1" applyAlignment="1">
      <alignment horizontal="center" vertical="top"/>
    </xf>
    <xf numFmtId="3" fontId="10" fillId="3" borderId="14" xfId="0" applyNumberFormat="1" applyFont="1" applyFill="1" applyBorder="1"/>
    <xf numFmtId="3" fontId="6" fillId="0" borderId="37" xfId="0" applyNumberFormat="1" applyFont="1" applyFill="1" applyBorder="1"/>
    <xf numFmtId="3" fontId="6" fillId="0" borderId="15" xfId="0" applyNumberFormat="1" applyFont="1" applyFill="1" applyBorder="1"/>
    <xf numFmtId="3" fontId="6" fillId="0" borderId="30" xfId="0" applyNumberFormat="1" applyFont="1" applyFill="1" applyBorder="1"/>
    <xf numFmtId="3" fontId="6" fillId="3" borderId="26" xfId="0" applyNumberFormat="1" applyFont="1" applyFill="1" applyBorder="1"/>
    <xf numFmtId="3" fontId="1" fillId="2" borderId="25" xfId="0" applyNumberFormat="1" applyFont="1" applyFill="1" applyBorder="1" applyAlignment="1">
      <alignment horizontal="center" vertical="top"/>
    </xf>
    <xf numFmtId="49" fontId="6" fillId="3" borderId="26" xfId="0" applyNumberFormat="1" applyFont="1" applyFill="1" applyBorder="1" applyAlignment="1">
      <alignment horizontal="right"/>
    </xf>
    <xf numFmtId="49" fontId="6" fillId="2" borderId="38" xfId="0" applyNumberFormat="1" applyFont="1" applyFill="1" applyBorder="1" applyAlignment="1">
      <alignment horizontal="right"/>
    </xf>
    <xf numFmtId="49" fontId="6" fillId="2" borderId="22" xfId="0" applyNumberFormat="1" applyFont="1" applyFill="1" applyBorder="1" applyAlignment="1">
      <alignment horizontal="right"/>
    </xf>
    <xf numFmtId="3" fontId="6" fillId="2" borderId="22" xfId="0" applyNumberFormat="1" applyFont="1" applyFill="1" applyBorder="1" applyAlignment="1">
      <alignment horizontal="right"/>
    </xf>
    <xf numFmtId="3" fontId="6" fillId="2" borderId="27" xfId="0" applyNumberFormat="1" applyFont="1" applyFill="1" applyBorder="1" applyAlignment="1">
      <alignment horizontal="right"/>
    </xf>
    <xf numFmtId="49" fontId="6" fillId="3" borderId="26" xfId="0" applyNumberFormat="1" applyFont="1" applyFill="1" applyBorder="1" applyAlignment="1">
      <alignment horizontal="center"/>
    </xf>
    <xf numFmtId="49" fontId="6" fillId="2" borderId="38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164" fontId="6" fillId="2" borderId="22" xfId="0" applyNumberFormat="1" applyFont="1" applyFill="1" applyBorder="1" applyAlignment="1">
      <alignment horizontal="center"/>
    </xf>
    <xf numFmtId="4" fontId="1" fillId="2" borderId="23" xfId="0" applyNumberFormat="1" applyFont="1" applyFill="1" applyBorder="1" applyAlignment="1">
      <alignment horizontal="left" vertical="center" wrapText="1"/>
    </xf>
    <xf numFmtId="164" fontId="6" fillId="3" borderId="26" xfId="0" applyNumberFormat="1" applyFont="1" applyFill="1" applyBorder="1" applyAlignment="1">
      <alignment horizontal="center"/>
    </xf>
    <xf numFmtId="164" fontId="6" fillId="2" borderId="38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4" fontId="6" fillId="0" borderId="38" xfId="0" applyNumberFormat="1" applyFont="1" applyFill="1" applyBorder="1" applyAlignment="1">
      <alignment horizontal="center"/>
    </xf>
    <xf numFmtId="10" fontId="6" fillId="2" borderId="38" xfId="0" applyNumberFormat="1" applyFont="1" applyFill="1" applyBorder="1" applyAlignment="1">
      <alignment horizontal="center"/>
    </xf>
    <xf numFmtId="10" fontId="6" fillId="2" borderId="22" xfId="0" applyNumberFormat="1" applyFont="1" applyFill="1" applyBorder="1" applyAlignment="1">
      <alignment horizontal="center"/>
    </xf>
    <xf numFmtId="10" fontId="6" fillId="2" borderId="27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164" fontId="6" fillId="2" borderId="40" xfId="0" applyNumberFormat="1" applyFont="1" applyFill="1" applyBorder="1" applyAlignment="1">
      <alignment horizontal="center"/>
    </xf>
    <xf numFmtId="164" fontId="6" fillId="2" borderId="41" xfId="0" applyNumberFormat="1" applyFont="1" applyFill="1" applyBorder="1" applyAlignment="1">
      <alignment horizontal="center"/>
    </xf>
    <xf numFmtId="10" fontId="6" fillId="2" borderId="41" xfId="0" applyNumberFormat="1" applyFont="1" applyFill="1" applyBorder="1" applyAlignment="1">
      <alignment horizontal="center"/>
    </xf>
    <xf numFmtId="10" fontId="6" fillId="2" borderId="4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6" fillId="0" borderId="0" xfId="0" applyFont="1"/>
    <xf numFmtId="49" fontId="1" fillId="2" borderId="17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left" vertical="center"/>
    </xf>
    <xf numFmtId="164" fontId="6" fillId="2" borderId="26" xfId="0" applyNumberFormat="1" applyFont="1" applyFill="1" applyBorder="1" applyAlignment="1">
      <alignment horizontal="center" vertical="center"/>
    </xf>
    <xf numFmtId="49" fontId="1" fillId="2" borderId="45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3" fontId="1" fillId="4" borderId="14" xfId="0" applyNumberFormat="1" applyFont="1" applyFill="1" applyBorder="1" applyAlignment="1">
      <alignment horizontal="right" vertical="center"/>
    </xf>
    <xf numFmtId="3" fontId="6" fillId="4" borderId="33" xfId="0" applyNumberFormat="1" applyFont="1" applyFill="1" applyBorder="1" applyAlignment="1">
      <alignment horizontal="right"/>
    </xf>
    <xf numFmtId="3" fontId="1" fillId="4" borderId="21" xfId="0" applyNumberFormat="1" applyFont="1" applyFill="1" applyBorder="1"/>
    <xf numFmtId="0" fontId="0" fillId="0" borderId="0" xfId="0" applyFont="1" applyFill="1"/>
    <xf numFmtId="3" fontId="6" fillId="2" borderId="0" xfId="0" applyNumberFormat="1" applyFont="1" applyFill="1" applyBorder="1" applyAlignment="1">
      <alignment horizontal="center" vertical="top"/>
    </xf>
    <xf numFmtId="3" fontId="6" fillId="2" borderId="0" xfId="0" applyNumberFormat="1" applyFont="1" applyFill="1" applyBorder="1" applyAlignment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si&#281;gowosc/Pulpit/Ela/WPF/wpf%20-%202011/Za&#322;.%201%20WPF%20-%20zmiany%20-%202011.12.22%20UR%20(3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F"/>
      <sheetName val="Wlk.inform."/>
      <sheetName val="Arkusz3"/>
    </sheetNames>
    <sheetDataSet>
      <sheetData sheetId="0"/>
      <sheetData sheetId="1">
        <row r="10">
          <cell r="F10">
            <v>2.4373044524480886E-2</v>
          </cell>
          <cell r="G10">
            <v>3.288320486284458E-2</v>
          </cell>
          <cell r="H10">
            <v>3.3624554977384959E-2</v>
          </cell>
          <cell r="I10">
            <v>2.9134244393339264E-2</v>
          </cell>
          <cell r="J10">
            <v>2.7225462506803428E-2</v>
          </cell>
          <cell r="K10">
            <v>1.977590453940475E-2</v>
          </cell>
        </row>
        <row r="11">
          <cell r="F11">
            <v>-3.3873732167353982E-2</v>
          </cell>
          <cell r="G11">
            <v>5.4756227005817011E-2</v>
          </cell>
          <cell r="H11">
            <v>0.15826581267412823</v>
          </cell>
        </row>
        <row r="12">
          <cell r="F12">
            <v>9.0887457739461178E-2</v>
          </cell>
          <cell r="G12">
            <v>5.1559559417075289E-2</v>
          </cell>
          <cell r="H12">
            <v>4.9648488871959474E-2</v>
          </cell>
          <cell r="I12">
            <v>5.9716102504197087E-2</v>
          </cell>
          <cell r="J12">
            <v>8.8242547215455339E-2</v>
          </cell>
          <cell r="K12">
            <v>7.5410097195738865E-2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C1" zoomScale="80" zoomScaleNormal="100" zoomScaleSheetLayoutView="80" workbookViewId="0">
      <selection activeCell="A5" sqref="A5:H5"/>
    </sheetView>
  </sheetViews>
  <sheetFormatPr defaultRowHeight="12.75" x14ac:dyDescent="0.2"/>
  <cols>
    <col min="1" max="1" width="4.7109375" style="1" customWidth="1"/>
    <col min="2" max="2" width="118.5703125" style="1" customWidth="1"/>
    <col min="3" max="8" width="19.85546875" style="1" customWidth="1"/>
    <col min="9" max="256" width="9.140625" style="1"/>
    <col min="257" max="257" width="4.7109375" style="1" customWidth="1"/>
    <col min="258" max="258" width="98.5703125" style="1" customWidth="1"/>
    <col min="259" max="264" width="19.85546875" style="1" customWidth="1"/>
    <col min="265" max="512" width="9.140625" style="1"/>
    <col min="513" max="513" width="4.7109375" style="1" customWidth="1"/>
    <col min="514" max="514" width="98.5703125" style="1" customWidth="1"/>
    <col min="515" max="520" width="19.85546875" style="1" customWidth="1"/>
    <col min="521" max="768" width="9.140625" style="1"/>
    <col min="769" max="769" width="4.7109375" style="1" customWidth="1"/>
    <col min="770" max="770" width="98.5703125" style="1" customWidth="1"/>
    <col min="771" max="776" width="19.85546875" style="1" customWidth="1"/>
    <col min="777" max="1024" width="9.140625" style="1"/>
    <col min="1025" max="1025" width="4.7109375" style="1" customWidth="1"/>
    <col min="1026" max="1026" width="98.5703125" style="1" customWidth="1"/>
    <col min="1027" max="1032" width="19.85546875" style="1" customWidth="1"/>
    <col min="1033" max="1280" width="9.140625" style="1"/>
    <col min="1281" max="1281" width="4.7109375" style="1" customWidth="1"/>
    <col min="1282" max="1282" width="98.5703125" style="1" customWidth="1"/>
    <col min="1283" max="1288" width="19.85546875" style="1" customWidth="1"/>
    <col min="1289" max="1536" width="9.140625" style="1"/>
    <col min="1537" max="1537" width="4.7109375" style="1" customWidth="1"/>
    <col min="1538" max="1538" width="98.5703125" style="1" customWidth="1"/>
    <col min="1539" max="1544" width="19.85546875" style="1" customWidth="1"/>
    <col min="1545" max="1792" width="9.140625" style="1"/>
    <col min="1793" max="1793" width="4.7109375" style="1" customWidth="1"/>
    <col min="1794" max="1794" width="98.5703125" style="1" customWidth="1"/>
    <col min="1795" max="1800" width="19.85546875" style="1" customWidth="1"/>
    <col min="1801" max="2048" width="9.140625" style="1"/>
    <col min="2049" max="2049" width="4.7109375" style="1" customWidth="1"/>
    <col min="2050" max="2050" width="98.5703125" style="1" customWidth="1"/>
    <col min="2051" max="2056" width="19.85546875" style="1" customWidth="1"/>
    <col min="2057" max="2304" width="9.140625" style="1"/>
    <col min="2305" max="2305" width="4.7109375" style="1" customWidth="1"/>
    <col min="2306" max="2306" width="98.5703125" style="1" customWidth="1"/>
    <col min="2307" max="2312" width="19.85546875" style="1" customWidth="1"/>
    <col min="2313" max="2560" width="9.140625" style="1"/>
    <col min="2561" max="2561" width="4.7109375" style="1" customWidth="1"/>
    <col min="2562" max="2562" width="98.5703125" style="1" customWidth="1"/>
    <col min="2563" max="2568" width="19.85546875" style="1" customWidth="1"/>
    <col min="2569" max="2816" width="9.140625" style="1"/>
    <col min="2817" max="2817" width="4.7109375" style="1" customWidth="1"/>
    <col min="2818" max="2818" width="98.5703125" style="1" customWidth="1"/>
    <col min="2819" max="2824" width="19.85546875" style="1" customWidth="1"/>
    <col min="2825" max="3072" width="9.140625" style="1"/>
    <col min="3073" max="3073" width="4.7109375" style="1" customWidth="1"/>
    <col min="3074" max="3074" width="98.5703125" style="1" customWidth="1"/>
    <col min="3075" max="3080" width="19.85546875" style="1" customWidth="1"/>
    <col min="3081" max="3328" width="9.140625" style="1"/>
    <col min="3329" max="3329" width="4.7109375" style="1" customWidth="1"/>
    <col min="3330" max="3330" width="98.5703125" style="1" customWidth="1"/>
    <col min="3331" max="3336" width="19.85546875" style="1" customWidth="1"/>
    <col min="3337" max="3584" width="9.140625" style="1"/>
    <col min="3585" max="3585" width="4.7109375" style="1" customWidth="1"/>
    <col min="3586" max="3586" width="98.5703125" style="1" customWidth="1"/>
    <col min="3587" max="3592" width="19.85546875" style="1" customWidth="1"/>
    <col min="3593" max="3840" width="9.140625" style="1"/>
    <col min="3841" max="3841" width="4.7109375" style="1" customWidth="1"/>
    <col min="3842" max="3842" width="98.5703125" style="1" customWidth="1"/>
    <col min="3843" max="3848" width="19.85546875" style="1" customWidth="1"/>
    <col min="3849" max="4096" width="9.140625" style="1"/>
    <col min="4097" max="4097" width="4.7109375" style="1" customWidth="1"/>
    <col min="4098" max="4098" width="98.5703125" style="1" customWidth="1"/>
    <col min="4099" max="4104" width="19.85546875" style="1" customWidth="1"/>
    <col min="4105" max="4352" width="9.140625" style="1"/>
    <col min="4353" max="4353" width="4.7109375" style="1" customWidth="1"/>
    <col min="4354" max="4354" width="98.5703125" style="1" customWidth="1"/>
    <col min="4355" max="4360" width="19.85546875" style="1" customWidth="1"/>
    <col min="4361" max="4608" width="9.140625" style="1"/>
    <col min="4609" max="4609" width="4.7109375" style="1" customWidth="1"/>
    <col min="4610" max="4610" width="98.5703125" style="1" customWidth="1"/>
    <col min="4611" max="4616" width="19.85546875" style="1" customWidth="1"/>
    <col min="4617" max="4864" width="9.140625" style="1"/>
    <col min="4865" max="4865" width="4.7109375" style="1" customWidth="1"/>
    <col min="4866" max="4866" width="98.5703125" style="1" customWidth="1"/>
    <col min="4867" max="4872" width="19.85546875" style="1" customWidth="1"/>
    <col min="4873" max="5120" width="9.140625" style="1"/>
    <col min="5121" max="5121" width="4.7109375" style="1" customWidth="1"/>
    <col min="5122" max="5122" width="98.5703125" style="1" customWidth="1"/>
    <col min="5123" max="5128" width="19.85546875" style="1" customWidth="1"/>
    <col min="5129" max="5376" width="9.140625" style="1"/>
    <col min="5377" max="5377" width="4.7109375" style="1" customWidth="1"/>
    <col min="5378" max="5378" width="98.5703125" style="1" customWidth="1"/>
    <col min="5379" max="5384" width="19.85546875" style="1" customWidth="1"/>
    <col min="5385" max="5632" width="9.140625" style="1"/>
    <col min="5633" max="5633" width="4.7109375" style="1" customWidth="1"/>
    <col min="5634" max="5634" width="98.5703125" style="1" customWidth="1"/>
    <col min="5635" max="5640" width="19.85546875" style="1" customWidth="1"/>
    <col min="5641" max="5888" width="9.140625" style="1"/>
    <col min="5889" max="5889" width="4.7109375" style="1" customWidth="1"/>
    <col min="5890" max="5890" width="98.5703125" style="1" customWidth="1"/>
    <col min="5891" max="5896" width="19.85546875" style="1" customWidth="1"/>
    <col min="5897" max="6144" width="9.140625" style="1"/>
    <col min="6145" max="6145" width="4.7109375" style="1" customWidth="1"/>
    <col min="6146" max="6146" width="98.5703125" style="1" customWidth="1"/>
    <col min="6147" max="6152" width="19.85546875" style="1" customWidth="1"/>
    <col min="6153" max="6400" width="9.140625" style="1"/>
    <col min="6401" max="6401" width="4.7109375" style="1" customWidth="1"/>
    <col min="6402" max="6402" width="98.5703125" style="1" customWidth="1"/>
    <col min="6403" max="6408" width="19.85546875" style="1" customWidth="1"/>
    <col min="6409" max="6656" width="9.140625" style="1"/>
    <col min="6657" max="6657" width="4.7109375" style="1" customWidth="1"/>
    <col min="6658" max="6658" width="98.5703125" style="1" customWidth="1"/>
    <col min="6659" max="6664" width="19.85546875" style="1" customWidth="1"/>
    <col min="6665" max="6912" width="9.140625" style="1"/>
    <col min="6913" max="6913" width="4.7109375" style="1" customWidth="1"/>
    <col min="6914" max="6914" width="98.5703125" style="1" customWidth="1"/>
    <col min="6915" max="6920" width="19.85546875" style="1" customWidth="1"/>
    <col min="6921" max="7168" width="9.140625" style="1"/>
    <col min="7169" max="7169" width="4.7109375" style="1" customWidth="1"/>
    <col min="7170" max="7170" width="98.5703125" style="1" customWidth="1"/>
    <col min="7171" max="7176" width="19.85546875" style="1" customWidth="1"/>
    <col min="7177" max="7424" width="9.140625" style="1"/>
    <col min="7425" max="7425" width="4.7109375" style="1" customWidth="1"/>
    <col min="7426" max="7426" width="98.5703125" style="1" customWidth="1"/>
    <col min="7427" max="7432" width="19.85546875" style="1" customWidth="1"/>
    <col min="7433" max="7680" width="9.140625" style="1"/>
    <col min="7681" max="7681" width="4.7109375" style="1" customWidth="1"/>
    <col min="7682" max="7682" width="98.5703125" style="1" customWidth="1"/>
    <col min="7683" max="7688" width="19.85546875" style="1" customWidth="1"/>
    <col min="7689" max="7936" width="9.140625" style="1"/>
    <col min="7937" max="7937" width="4.7109375" style="1" customWidth="1"/>
    <col min="7938" max="7938" width="98.5703125" style="1" customWidth="1"/>
    <col min="7939" max="7944" width="19.85546875" style="1" customWidth="1"/>
    <col min="7945" max="8192" width="9.140625" style="1"/>
    <col min="8193" max="8193" width="4.7109375" style="1" customWidth="1"/>
    <col min="8194" max="8194" width="98.5703125" style="1" customWidth="1"/>
    <col min="8195" max="8200" width="19.85546875" style="1" customWidth="1"/>
    <col min="8201" max="8448" width="9.140625" style="1"/>
    <col min="8449" max="8449" width="4.7109375" style="1" customWidth="1"/>
    <col min="8450" max="8450" width="98.5703125" style="1" customWidth="1"/>
    <col min="8451" max="8456" width="19.85546875" style="1" customWidth="1"/>
    <col min="8457" max="8704" width="9.140625" style="1"/>
    <col min="8705" max="8705" width="4.7109375" style="1" customWidth="1"/>
    <col min="8706" max="8706" width="98.5703125" style="1" customWidth="1"/>
    <col min="8707" max="8712" width="19.85546875" style="1" customWidth="1"/>
    <col min="8713" max="8960" width="9.140625" style="1"/>
    <col min="8961" max="8961" width="4.7109375" style="1" customWidth="1"/>
    <col min="8962" max="8962" width="98.5703125" style="1" customWidth="1"/>
    <col min="8963" max="8968" width="19.85546875" style="1" customWidth="1"/>
    <col min="8969" max="9216" width="9.140625" style="1"/>
    <col min="9217" max="9217" width="4.7109375" style="1" customWidth="1"/>
    <col min="9218" max="9218" width="98.5703125" style="1" customWidth="1"/>
    <col min="9219" max="9224" width="19.85546875" style="1" customWidth="1"/>
    <col min="9225" max="9472" width="9.140625" style="1"/>
    <col min="9473" max="9473" width="4.7109375" style="1" customWidth="1"/>
    <col min="9474" max="9474" width="98.5703125" style="1" customWidth="1"/>
    <col min="9475" max="9480" width="19.85546875" style="1" customWidth="1"/>
    <col min="9481" max="9728" width="9.140625" style="1"/>
    <col min="9729" max="9729" width="4.7109375" style="1" customWidth="1"/>
    <col min="9730" max="9730" width="98.5703125" style="1" customWidth="1"/>
    <col min="9731" max="9736" width="19.85546875" style="1" customWidth="1"/>
    <col min="9737" max="9984" width="9.140625" style="1"/>
    <col min="9985" max="9985" width="4.7109375" style="1" customWidth="1"/>
    <col min="9986" max="9986" width="98.5703125" style="1" customWidth="1"/>
    <col min="9987" max="9992" width="19.85546875" style="1" customWidth="1"/>
    <col min="9993" max="10240" width="9.140625" style="1"/>
    <col min="10241" max="10241" width="4.7109375" style="1" customWidth="1"/>
    <col min="10242" max="10242" width="98.5703125" style="1" customWidth="1"/>
    <col min="10243" max="10248" width="19.85546875" style="1" customWidth="1"/>
    <col min="10249" max="10496" width="9.140625" style="1"/>
    <col min="10497" max="10497" width="4.7109375" style="1" customWidth="1"/>
    <col min="10498" max="10498" width="98.5703125" style="1" customWidth="1"/>
    <col min="10499" max="10504" width="19.85546875" style="1" customWidth="1"/>
    <col min="10505" max="10752" width="9.140625" style="1"/>
    <col min="10753" max="10753" width="4.7109375" style="1" customWidth="1"/>
    <col min="10754" max="10754" width="98.5703125" style="1" customWidth="1"/>
    <col min="10755" max="10760" width="19.85546875" style="1" customWidth="1"/>
    <col min="10761" max="11008" width="9.140625" style="1"/>
    <col min="11009" max="11009" width="4.7109375" style="1" customWidth="1"/>
    <col min="11010" max="11010" width="98.5703125" style="1" customWidth="1"/>
    <col min="11011" max="11016" width="19.85546875" style="1" customWidth="1"/>
    <col min="11017" max="11264" width="9.140625" style="1"/>
    <col min="11265" max="11265" width="4.7109375" style="1" customWidth="1"/>
    <col min="11266" max="11266" width="98.5703125" style="1" customWidth="1"/>
    <col min="11267" max="11272" width="19.85546875" style="1" customWidth="1"/>
    <col min="11273" max="11520" width="9.140625" style="1"/>
    <col min="11521" max="11521" width="4.7109375" style="1" customWidth="1"/>
    <col min="11522" max="11522" width="98.5703125" style="1" customWidth="1"/>
    <col min="11523" max="11528" width="19.85546875" style="1" customWidth="1"/>
    <col min="11529" max="11776" width="9.140625" style="1"/>
    <col min="11777" max="11777" width="4.7109375" style="1" customWidth="1"/>
    <col min="11778" max="11778" width="98.5703125" style="1" customWidth="1"/>
    <col min="11779" max="11784" width="19.85546875" style="1" customWidth="1"/>
    <col min="11785" max="12032" width="9.140625" style="1"/>
    <col min="12033" max="12033" width="4.7109375" style="1" customWidth="1"/>
    <col min="12034" max="12034" width="98.5703125" style="1" customWidth="1"/>
    <col min="12035" max="12040" width="19.85546875" style="1" customWidth="1"/>
    <col min="12041" max="12288" width="9.140625" style="1"/>
    <col min="12289" max="12289" width="4.7109375" style="1" customWidth="1"/>
    <col min="12290" max="12290" width="98.5703125" style="1" customWidth="1"/>
    <col min="12291" max="12296" width="19.85546875" style="1" customWidth="1"/>
    <col min="12297" max="12544" width="9.140625" style="1"/>
    <col min="12545" max="12545" width="4.7109375" style="1" customWidth="1"/>
    <col min="12546" max="12546" width="98.5703125" style="1" customWidth="1"/>
    <col min="12547" max="12552" width="19.85546875" style="1" customWidth="1"/>
    <col min="12553" max="12800" width="9.140625" style="1"/>
    <col min="12801" max="12801" width="4.7109375" style="1" customWidth="1"/>
    <col min="12802" max="12802" width="98.5703125" style="1" customWidth="1"/>
    <col min="12803" max="12808" width="19.85546875" style="1" customWidth="1"/>
    <col min="12809" max="13056" width="9.140625" style="1"/>
    <col min="13057" max="13057" width="4.7109375" style="1" customWidth="1"/>
    <col min="13058" max="13058" width="98.5703125" style="1" customWidth="1"/>
    <col min="13059" max="13064" width="19.85546875" style="1" customWidth="1"/>
    <col min="13065" max="13312" width="9.140625" style="1"/>
    <col min="13313" max="13313" width="4.7109375" style="1" customWidth="1"/>
    <col min="13314" max="13314" width="98.5703125" style="1" customWidth="1"/>
    <col min="13315" max="13320" width="19.85546875" style="1" customWidth="1"/>
    <col min="13321" max="13568" width="9.140625" style="1"/>
    <col min="13569" max="13569" width="4.7109375" style="1" customWidth="1"/>
    <col min="13570" max="13570" width="98.5703125" style="1" customWidth="1"/>
    <col min="13571" max="13576" width="19.85546875" style="1" customWidth="1"/>
    <col min="13577" max="13824" width="9.140625" style="1"/>
    <col min="13825" max="13825" width="4.7109375" style="1" customWidth="1"/>
    <col min="13826" max="13826" width="98.5703125" style="1" customWidth="1"/>
    <col min="13827" max="13832" width="19.85546875" style="1" customWidth="1"/>
    <col min="13833" max="14080" width="9.140625" style="1"/>
    <col min="14081" max="14081" width="4.7109375" style="1" customWidth="1"/>
    <col min="14082" max="14082" width="98.5703125" style="1" customWidth="1"/>
    <col min="14083" max="14088" width="19.85546875" style="1" customWidth="1"/>
    <col min="14089" max="14336" width="9.140625" style="1"/>
    <col min="14337" max="14337" width="4.7109375" style="1" customWidth="1"/>
    <col min="14338" max="14338" width="98.5703125" style="1" customWidth="1"/>
    <col min="14339" max="14344" width="19.85546875" style="1" customWidth="1"/>
    <col min="14345" max="14592" width="9.140625" style="1"/>
    <col min="14593" max="14593" width="4.7109375" style="1" customWidth="1"/>
    <col min="14594" max="14594" width="98.5703125" style="1" customWidth="1"/>
    <col min="14595" max="14600" width="19.85546875" style="1" customWidth="1"/>
    <col min="14601" max="14848" width="9.140625" style="1"/>
    <col min="14849" max="14849" width="4.7109375" style="1" customWidth="1"/>
    <col min="14850" max="14850" width="98.5703125" style="1" customWidth="1"/>
    <col min="14851" max="14856" width="19.85546875" style="1" customWidth="1"/>
    <col min="14857" max="15104" width="9.140625" style="1"/>
    <col min="15105" max="15105" width="4.7109375" style="1" customWidth="1"/>
    <col min="15106" max="15106" width="98.5703125" style="1" customWidth="1"/>
    <col min="15107" max="15112" width="19.85546875" style="1" customWidth="1"/>
    <col min="15113" max="15360" width="9.140625" style="1"/>
    <col min="15361" max="15361" width="4.7109375" style="1" customWidth="1"/>
    <col min="15362" max="15362" width="98.5703125" style="1" customWidth="1"/>
    <col min="15363" max="15368" width="19.85546875" style="1" customWidth="1"/>
    <col min="15369" max="15616" width="9.140625" style="1"/>
    <col min="15617" max="15617" width="4.7109375" style="1" customWidth="1"/>
    <col min="15618" max="15618" width="98.5703125" style="1" customWidth="1"/>
    <col min="15619" max="15624" width="19.85546875" style="1" customWidth="1"/>
    <col min="15625" max="15872" width="9.140625" style="1"/>
    <col min="15873" max="15873" width="4.7109375" style="1" customWidth="1"/>
    <col min="15874" max="15874" width="98.5703125" style="1" customWidth="1"/>
    <col min="15875" max="15880" width="19.85546875" style="1" customWidth="1"/>
    <col min="15881" max="16128" width="9.140625" style="1"/>
    <col min="16129" max="16129" width="4.7109375" style="1" customWidth="1"/>
    <col min="16130" max="16130" width="98.5703125" style="1" customWidth="1"/>
    <col min="16131" max="16136" width="19.85546875" style="1" customWidth="1"/>
    <col min="16137" max="16384" width="9.140625" style="1"/>
  </cols>
  <sheetData>
    <row r="1" spans="1:8" ht="15" x14ac:dyDescent="0.2">
      <c r="G1" s="138" t="s">
        <v>53</v>
      </c>
    </row>
    <row r="2" spans="1:8" ht="15.75" x14ac:dyDescent="0.25">
      <c r="A2" s="2"/>
      <c r="B2" s="152"/>
      <c r="G2" s="138" t="s">
        <v>55</v>
      </c>
    </row>
    <row r="3" spans="1:8" ht="15.75" x14ac:dyDescent="0.25">
      <c r="A3" s="2"/>
      <c r="B3" s="3"/>
      <c r="G3" s="138" t="s">
        <v>54</v>
      </c>
    </row>
    <row r="4" spans="1:8" ht="15" x14ac:dyDescent="0.2">
      <c r="G4" s="138" t="s">
        <v>56</v>
      </c>
    </row>
    <row r="5" spans="1:8" ht="18" x14ac:dyDescent="0.25">
      <c r="A5" s="155" t="s">
        <v>1</v>
      </c>
      <c r="B5" s="156"/>
      <c r="C5" s="156"/>
      <c r="D5" s="156"/>
      <c r="E5" s="156"/>
      <c r="F5" s="156"/>
      <c r="G5" s="156"/>
      <c r="H5" s="156"/>
    </row>
    <row r="6" spans="1:8" ht="13.5" thickBot="1" x14ac:dyDescent="0.25">
      <c r="C6" s="4"/>
      <c r="D6" s="4"/>
      <c r="E6" s="4"/>
      <c r="F6" s="4"/>
      <c r="G6" s="4"/>
      <c r="H6" s="4"/>
    </row>
    <row r="7" spans="1:8" s="10" customFormat="1" ht="24.75" customHeight="1" thickBot="1" x14ac:dyDescent="0.25">
      <c r="A7" s="5" t="s">
        <v>0</v>
      </c>
      <c r="B7" s="6" t="s">
        <v>2</v>
      </c>
      <c r="C7" s="7">
        <v>2011</v>
      </c>
      <c r="D7" s="5">
        <v>2012</v>
      </c>
      <c r="E7" s="8">
        <v>2013</v>
      </c>
      <c r="F7" s="8">
        <v>2014</v>
      </c>
      <c r="G7" s="8">
        <v>2015</v>
      </c>
      <c r="H7" s="9">
        <v>2016</v>
      </c>
    </row>
    <row r="8" spans="1:8" s="17" customFormat="1" ht="27" customHeight="1" x14ac:dyDescent="0.2">
      <c r="A8" s="11">
        <v>1</v>
      </c>
      <c r="B8" s="12" t="s">
        <v>3</v>
      </c>
      <c r="C8" s="13">
        <f t="shared" ref="C8:H8" si="0">C9+C10</f>
        <v>89523941</v>
      </c>
      <c r="D8" s="14">
        <f t="shared" si="0"/>
        <v>93061580</v>
      </c>
      <c r="E8" s="15">
        <f t="shared" si="0"/>
        <v>85639468</v>
      </c>
      <c r="F8" s="15">
        <f t="shared" si="0"/>
        <v>99865504</v>
      </c>
      <c r="G8" s="15">
        <f t="shared" si="0"/>
        <v>96954790</v>
      </c>
      <c r="H8" s="16">
        <f t="shared" si="0"/>
        <v>100113853</v>
      </c>
    </row>
    <row r="9" spans="1:8" s="10" customFormat="1" ht="27" customHeight="1" x14ac:dyDescent="0.2">
      <c r="A9" s="18" t="s">
        <v>4</v>
      </c>
      <c r="B9" s="19" t="s">
        <v>5</v>
      </c>
      <c r="C9" s="23">
        <f>79748004+11666</f>
        <v>79759670</v>
      </c>
      <c r="D9" s="20">
        <f>80511394</f>
        <v>80511394</v>
      </c>
      <c r="E9" s="21">
        <f>80860511</f>
        <v>80860511</v>
      </c>
      <c r="F9" s="21">
        <f>93399604</f>
        <v>93399604</v>
      </c>
      <c r="G9" s="21">
        <f>93454790</f>
        <v>93454790</v>
      </c>
      <c r="H9" s="22">
        <f>96613853</f>
        <v>96613853</v>
      </c>
    </row>
    <row r="10" spans="1:8" s="10" customFormat="1" ht="27" customHeight="1" x14ac:dyDescent="0.2">
      <c r="A10" s="18" t="s">
        <v>6</v>
      </c>
      <c r="B10" s="19" t="s">
        <v>7</v>
      </c>
      <c r="C10" s="23">
        <f>9764271</f>
        <v>9764271</v>
      </c>
      <c r="D10" s="20">
        <f>12550186</f>
        <v>12550186</v>
      </c>
      <c r="E10" s="21">
        <f>4778957</f>
        <v>4778957</v>
      </c>
      <c r="F10" s="21">
        <v>6465900</v>
      </c>
      <c r="G10" s="21">
        <v>3500000</v>
      </c>
      <c r="H10" s="24">
        <v>3500000</v>
      </c>
    </row>
    <row r="11" spans="1:8" s="10" customFormat="1" ht="27" customHeight="1" thickBot="1" x14ac:dyDescent="0.25">
      <c r="A11" s="25" t="s">
        <v>8</v>
      </c>
      <c r="B11" s="26" t="s">
        <v>9</v>
      </c>
      <c r="C11" s="27">
        <f>212300</f>
        <v>212300</v>
      </c>
      <c r="D11" s="28">
        <v>400000</v>
      </c>
      <c r="E11" s="29">
        <v>381613</v>
      </c>
      <c r="F11" s="29">
        <v>700000</v>
      </c>
      <c r="G11" s="29">
        <v>200000</v>
      </c>
      <c r="H11" s="30">
        <v>200000</v>
      </c>
    </row>
    <row r="12" spans="1:8" s="10" customFormat="1" ht="27" customHeight="1" x14ac:dyDescent="0.2">
      <c r="A12" s="31">
        <v>2</v>
      </c>
      <c r="B12" s="32" t="s">
        <v>10</v>
      </c>
      <c r="C12" s="149">
        <f>83046814-42334</f>
        <v>83004480</v>
      </c>
      <c r="D12" s="33">
        <f>75815693</f>
        <v>75815693</v>
      </c>
      <c r="E12" s="34">
        <v>67688324</v>
      </c>
      <c r="F12" s="34">
        <v>88935998</v>
      </c>
      <c r="G12" s="34">
        <f>91928414+G32</f>
        <v>92078414</v>
      </c>
      <c r="H12" s="35">
        <f>95109080+H32</f>
        <v>95209080</v>
      </c>
    </row>
    <row r="13" spans="1:8" s="10" customFormat="1" ht="27" customHeight="1" x14ac:dyDescent="0.2">
      <c r="A13" s="18" t="s">
        <v>4</v>
      </c>
      <c r="B13" s="19" t="s">
        <v>11</v>
      </c>
      <c r="C13" s="23">
        <f>52043172-5000</f>
        <v>52038172</v>
      </c>
      <c r="D13" s="20">
        <v>53530964</v>
      </c>
      <c r="E13" s="21">
        <v>54762166</v>
      </c>
      <c r="F13" s="21">
        <v>56021696</v>
      </c>
      <c r="G13" s="21">
        <v>57310195</v>
      </c>
      <c r="H13" s="24">
        <v>58628329</v>
      </c>
    </row>
    <row r="14" spans="1:8" s="10" customFormat="1" ht="27" customHeight="1" x14ac:dyDescent="0.2">
      <c r="A14" s="18" t="s">
        <v>6</v>
      </c>
      <c r="B14" s="19" t="s">
        <v>12</v>
      </c>
      <c r="C14" s="150">
        <f>3672073-24000</f>
        <v>3648073</v>
      </c>
      <c r="D14" s="36">
        <v>2748721</v>
      </c>
      <c r="E14" s="37">
        <v>2811942</v>
      </c>
      <c r="F14" s="37">
        <v>2876617</v>
      </c>
      <c r="G14" s="37">
        <v>2942779</v>
      </c>
      <c r="H14" s="24">
        <v>3010463</v>
      </c>
    </row>
    <row r="15" spans="1:8" s="10" customFormat="1" ht="27" customHeight="1" x14ac:dyDescent="0.2">
      <c r="A15" s="18" t="s">
        <v>8</v>
      </c>
      <c r="B15" s="19" t="s">
        <v>13</v>
      </c>
      <c r="C15" s="23">
        <v>0</v>
      </c>
      <c r="D15" s="36">
        <v>0</v>
      </c>
      <c r="E15" s="37">
        <v>0</v>
      </c>
      <c r="F15" s="37">
        <v>0</v>
      </c>
      <c r="G15" s="37">
        <v>0</v>
      </c>
      <c r="H15" s="24">
        <v>0</v>
      </c>
    </row>
    <row r="16" spans="1:8" s="10" customFormat="1" ht="27" customHeight="1" x14ac:dyDescent="0.2">
      <c r="A16" s="18" t="s">
        <v>14</v>
      </c>
      <c r="B16" s="19" t="s">
        <v>15</v>
      </c>
      <c r="C16" s="23">
        <v>0</v>
      </c>
      <c r="D16" s="36">
        <v>0</v>
      </c>
      <c r="E16" s="37">
        <v>0</v>
      </c>
      <c r="F16" s="37">
        <v>0</v>
      </c>
      <c r="G16" s="37">
        <v>0</v>
      </c>
      <c r="H16" s="24">
        <v>0</v>
      </c>
    </row>
    <row r="17" spans="1:8" s="10" customFormat="1" ht="27" customHeight="1" thickBot="1" x14ac:dyDescent="0.25">
      <c r="A17" s="25" t="s">
        <v>16</v>
      </c>
      <c r="B17" s="26" t="s">
        <v>17</v>
      </c>
      <c r="C17" s="27">
        <f>3595139</f>
        <v>3595139</v>
      </c>
      <c r="D17" s="38">
        <v>2113282</v>
      </c>
      <c r="E17" s="39">
        <v>1572700</v>
      </c>
      <c r="F17" s="39">
        <v>798900</v>
      </c>
      <c r="G17" s="39">
        <v>924900</v>
      </c>
      <c r="H17" s="30">
        <v>940100</v>
      </c>
    </row>
    <row r="18" spans="1:8" s="10" customFormat="1" ht="27" customHeight="1" thickBot="1" x14ac:dyDescent="0.25">
      <c r="A18" s="40">
        <v>3</v>
      </c>
      <c r="B18" s="41" t="s">
        <v>18</v>
      </c>
      <c r="C18" s="42">
        <f t="shared" ref="C18:H18" si="1">C29-C30-C33</f>
        <v>11198930</v>
      </c>
      <c r="D18" s="43">
        <f t="shared" si="1"/>
        <v>16585724</v>
      </c>
      <c r="E18" s="43">
        <f>E29-E30-E33</f>
        <v>15371555</v>
      </c>
      <c r="F18" s="43">
        <f t="shared" si="1"/>
        <v>8270000</v>
      </c>
      <c r="G18" s="43">
        <f t="shared" si="1"/>
        <v>2386737</v>
      </c>
      <c r="H18" s="44">
        <f t="shared" si="1"/>
        <v>3024931</v>
      </c>
    </row>
    <row r="19" spans="1:8" s="10" customFormat="1" ht="27" customHeight="1" x14ac:dyDescent="0.25">
      <c r="A19" s="31">
        <v>4</v>
      </c>
      <c r="B19" s="32" t="s">
        <v>19</v>
      </c>
      <c r="C19" s="151">
        <f>11144930+54000</f>
        <v>11198930</v>
      </c>
      <c r="D19" s="45">
        <f>18750422</f>
        <v>18750422</v>
      </c>
      <c r="E19" s="46">
        <v>15371555</v>
      </c>
      <c r="F19" s="46">
        <v>8270000</v>
      </c>
      <c r="G19" s="46">
        <v>2386737</v>
      </c>
      <c r="H19" s="47">
        <v>3024931</v>
      </c>
    </row>
    <row r="20" spans="1:8" s="10" customFormat="1" ht="27" customHeight="1" thickBot="1" x14ac:dyDescent="0.25">
      <c r="A20" s="25" t="s">
        <v>4</v>
      </c>
      <c r="B20" s="26" t="s">
        <v>20</v>
      </c>
      <c r="C20" s="27">
        <v>10372615</v>
      </c>
      <c r="D20" s="28">
        <v>12261582</v>
      </c>
      <c r="E20" s="39">
        <v>15371555</v>
      </c>
      <c r="F20" s="39">
        <v>8270000</v>
      </c>
      <c r="G20" s="39">
        <f>2386737-2386737</f>
        <v>0</v>
      </c>
      <c r="H20" s="30">
        <f>2635184-2635184</f>
        <v>0</v>
      </c>
    </row>
    <row r="21" spans="1:8" s="54" customFormat="1" ht="27" customHeight="1" thickBot="1" x14ac:dyDescent="0.25">
      <c r="A21" s="48">
        <v>5</v>
      </c>
      <c r="B21" s="49" t="s">
        <v>21</v>
      </c>
      <c r="C21" s="50">
        <f t="shared" ref="C21:H21" si="2">C19+C12</f>
        <v>94203410</v>
      </c>
      <c r="D21" s="51">
        <f t="shared" si="2"/>
        <v>94566115</v>
      </c>
      <c r="E21" s="52">
        <f t="shared" si="2"/>
        <v>83059879</v>
      </c>
      <c r="F21" s="52">
        <f t="shared" si="2"/>
        <v>97205998</v>
      </c>
      <c r="G21" s="52">
        <f t="shared" si="2"/>
        <v>94465151</v>
      </c>
      <c r="H21" s="53">
        <f t="shared" si="2"/>
        <v>98234011</v>
      </c>
    </row>
    <row r="22" spans="1:8" s="61" customFormat="1" ht="27" customHeight="1" thickBot="1" x14ac:dyDescent="0.3">
      <c r="A22" s="55">
        <v>6</v>
      </c>
      <c r="B22" s="56" t="s">
        <v>22</v>
      </c>
      <c r="C22" s="57">
        <f t="shared" ref="C22:H22" si="3">C8-C21</f>
        <v>-4679469</v>
      </c>
      <c r="D22" s="58">
        <f t="shared" si="3"/>
        <v>-1504535</v>
      </c>
      <c r="E22" s="59">
        <f t="shared" si="3"/>
        <v>2579589</v>
      </c>
      <c r="F22" s="59">
        <f t="shared" si="3"/>
        <v>2659506</v>
      </c>
      <c r="G22" s="59">
        <f t="shared" si="3"/>
        <v>2489639</v>
      </c>
      <c r="H22" s="60">
        <f t="shared" si="3"/>
        <v>1879842</v>
      </c>
    </row>
    <row r="23" spans="1:8" s="66" customFormat="1" ht="27" customHeight="1" x14ac:dyDescent="0.25">
      <c r="A23" s="31">
        <v>7</v>
      </c>
      <c r="B23" s="32" t="s">
        <v>23</v>
      </c>
      <c r="C23" s="62" t="s">
        <v>24</v>
      </c>
      <c r="D23" s="63" t="s">
        <v>24</v>
      </c>
      <c r="E23" s="64" t="s">
        <v>24</v>
      </c>
      <c r="F23" s="64" t="s">
        <v>24</v>
      </c>
      <c r="G23" s="64" t="s">
        <v>24</v>
      </c>
      <c r="H23" s="65" t="s">
        <v>24</v>
      </c>
    </row>
    <row r="24" spans="1:8" s="10" customFormat="1" ht="27" customHeight="1" x14ac:dyDescent="0.2">
      <c r="A24" s="67">
        <v>8</v>
      </c>
      <c r="B24" s="68" t="s">
        <v>25</v>
      </c>
      <c r="C24" s="23">
        <f>6254818</f>
        <v>6254818</v>
      </c>
      <c r="D24" s="36">
        <f>2000000</f>
        <v>2000000</v>
      </c>
      <c r="E24" s="21">
        <v>0</v>
      </c>
      <c r="F24" s="37">
        <f>0</f>
        <v>0</v>
      </c>
      <c r="G24" s="37">
        <f>0</f>
        <v>0</v>
      </c>
      <c r="H24" s="24">
        <f>0</f>
        <v>0</v>
      </c>
    </row>
    <row r="25" spans="1:8" s="10" customFormat="1" ht="39" customHeight="1" x14ac:dyDescent="0.2">
      <c r="A25" s="18" t="s">
        <v>4</v>
      </c>
      <c r="B25" s="19" t="s">
        <v>26</v>
      </c>
      <c r="C25" s="23">
        <f>C24-C31</f>
        <v>4679469</v>
      </c>
      <c r="D25" s="20">
        <v>0</v>
      </c>
      <c r="E25" s="21">
        <v>0</v>
      </c>
      <c r="F25" s="21">
        <v>0</v>
      </c>
      <c r="G25" s="21">
        <v>0</v>
      </c>
      <c r="H25" s="22">
        <v>0</v>
      </c>
    </row>
    <row r="26" spans="1:8" s="10" customFormat="1" ht="27" customHeight="1" thickBot="1" x14ac:dyDescent="0.25">
      <c r="A26" s="69">
        <v>9</v>
      </c>
      <c r="B26" s="70" t="s">
        <v>27</v>
      </c>
      <c r="C26" s="27">
        <v>0</v>
      </c>
      <c r="D26" s="71">
        <v>0</v>
      </c>
      <c r="E26" s="72">
        <v>0</v>
      </c>
      <c r="F26" s="72">
        <v>0</v>
      </c>
      <c r="G26" s="72">
        <v>0</v>
      </c>
      <c r="H26" s="73">
        <v>0</v>
      </c>
    </row>
    <row r="27" spans="1:8" s="10" customFormat="1" ht="27" customHeight="1" thickBot="1" x14ac:dyDescent="0.25">
      <c r="A27" s="40">
        <v>10</v>
      </c>
      <c r="B27" s="41" t="s">
        <v>28</v>
      </c>
      <c r="C27" s="74">
        <v>0</v>
      </c>
      <c r="D27" s="75">
        <f>2164698</f>
        <v>2164698</v>
      </c>
      <c r="E27" s="76">
        <v>0</v>
      </c>
      <c r="F27" s="76">
        <v>0</v>
      </c>
      <c r="G27" s="76">
        <v>0</v>
      </c>
      <c r="H27" s="77">
        <v>0</v>
      </c>
    </row>
    <row r="28" spans="1:8" s="84" customFormat="1" ht="27" customHeight="1" thickBot="1" x14ac:dyDescent="0.25">
      <c r="A28" s="78">
        <v>11</v>
      </c>
      <c r="B28" s="79" t="s">
        <v>29</v>
      </c>
      <c r="C28" s="80">
        <f t="shared" ref="C28:H28" si="4">C24+C26+C27</f>
        <v>6254818</v>
      </c>
      <c r="D28" s="81">
        <f>D24+D26+D27</f>
        <v>4164698</v>
      </c>
      <c r="E28" s="81">
        <f>E24+E26+E27</f>
        <v>0</v>
      </c>
      <c r="F28" s="81">
        <f>F24+F26+F27</f>
        <v>0</v>
      </c>
      <c r="G28" s="82">
        <f t="shared" si="4"/>
        <v>0</v>
      </c>
      <c r="H28" s="83">
        <f t="shared" si="4"/>
        <v>0</v>
      </c>
    </row>
    <row r="29" spans="1:8" s="10" customFormat="1" ht="27" customHeight="1" x14ac:dyDescent="0.2">
      <c r="A29" s="85">
        <v>12</v>
      </c>
      <c r="B29" s="86" t="s">
        <v>30</v>
      </c>
      <c r="C29" s="87">
        <f>C8-C12+C32+C24+C26</f>
        <v>13380901</v>
      </c>
      <c r="D29" s="88">
        <f>(D8-(D12-D32))+D24+D26</f>
        <v>19645887</v>
      </c>
      <c r="E29" s="89">
        <f>(E8-(E12-E32))+E24+E26</f>
        <v>18251144</v>
      </c>
      <c r="F29" s="89">
        <f>(F8-(F12-F32))+F24+F26</f>
        <v>11179506</v>
      </c>
      <c r="G29" s="89">
        <f>(G8-(G12-G32))+G24+G26</f>
        <v>5026376</v>
      </c>
      <c r="H29" s="90">
        <f>(H8-(H12-H32))+H24+H26</f>
        <v>5004773</v>
      </c>
    </row>
    <row r="30" spans="1:8" s="10" customFormat="1" ht="27" customHeight="1" x14ac:dyDescent="0.2">
      <c r="A30" s="91">
        <v>13</v>
      </c>
      <c r="B30" s="68" t="s">
        <v>31</v>
      </c>
      <c r="C30" s="92">
        <f t="shared" ref="C30:H30" si="5">C31+C32</f>
        <v>2181971</v>
      </c>
      <c r="D30" s="93">
        <f t="shared" si="5"/>
        <v>3060163</v>
      </c>
      <c r="E30" s="21">
        <f>E31+E32</f>
        <v>2879589</v>
      </c>
      <c r="F30" s="21">
        <f>F31+F32</f>
        <v>2909506</v>
      </c>
      <c r="G30" s="21">
        <f>G31+G32</f>
        <v>2639639</v>
      </c>
      <c r="H30" s="22">
        <f t="shared" si="5"/>
        <v>1979842</v>
      </c>
    </row>
    <row r="31" spans="1:8" s="10" customFormat="1" ht="27" customHeight="1" x14ac:dyDescent="0.2">
      <c r="A31" s="94" t="s">
        <v>4</v>
      </c>
      <c r="B31" s="19" t="s">
        <v>32</v>
      </c>
      <c r="C31" s="92">
        <f>1575349</f>
        <v>1575349</v>
      </c>
      <c r="D31" s="93">
        <v>2660163</v>
      </c>
      <c r="E31" s="21">
        <f>2579589</f>
        <v>2579589</v>
      </c>
      <c r="F31" s="21">
        <f>2659506</f>
        <v>2659506</v>
      </c>
      <c r="G31" s="21">
        <f>2489639</f>
        <v>2489639</v>
      </c>
      <c r="H31" s="22">
        <f>1879842</f>
        <v>1879842</v>
      </c>
    </row>
    <row r="32" spans="1:8" s="10" customFormat="1" ht="27" customHeight="1" x14ac:dyDescent="0.2">
      <c r="A32" s="94" t="s">
        <v>6</v>
      </c>
      <c r="B32" s="19" t="s">
        <v>33</v>
      </c>
      <c r="C32" s="92">
        <f>596622+10000</f>
        <v>606622</v>
      </c>
      <c r="D32" s="93">
        <v>400000</v>
      </c>
      <c r="E32" s="21">
        <v>300000</v>
      </c>
      <c r="F32" s="21">
        <v>250000</v>
      </c>
      <c r="G32" s="21">
        <v>150000</v>
      </c>
      <c r="H32" s="22">
        <v>100000</v>
      </c>
    </row>
    <row r="33" spans="1:8" s="10" customFormat="1" ht="27" customHeight="1" thickBot="1" x14ac:dyDescent="0.25">
      <c r="A33" s="95">
        <v>14</v>
      </c>
      <c r="B33" s="96" t="s">
        <v>34</v>
      </c>
      <c r="C33" s="97">
        <v>0</v>
      </c>
      <c r="D33" s="98">
        <v>0</v>
      </c>
      <c r="E33" s="29">
        <v>0</v>
      </c>
      <c r="F33" s="29">
        <v>0</v>
      </c>
      <c r="G33" s="29">
        <v>0</v>
      </c>
      <c r="H33" s="99">
        <v>0</v>
      </c>
    </row>
    <row r="34" spans="1:8" s="10" customFormat="1" ht="27" customHeight="1" thickBot="1" x14ac:dyDescent="0.25">
      <c r="A34" s="78">
        <v>15</v>
      </c>
      <c r="B34" s="100" t="s">
        <v>35</v>
      </c>
      <c r="C34" s="80">
        <f>C31+C33</f>
        <v>1575349</v>
      </c>
      <c r="D34" s="81">
        <f t="shared" ref="D34:H34" si="6">D31+D33</f>
        <v>2660163</v>
      </c>
      <c r="E34" s="82">
        <f t="shared" si="6"/>
        <v>2579589</v>
      </c>
      <c r="F34" s="82">
        <f t="shared" si="6"/>
        <v>2659506</v>
      </c>
      <c r="G34" s="82">
        <f t="shared" si="6"/>
        <v>2489639</v>
      </c>
      <c r="H34" s="83">
        <f t="shared" si="6"/>
        <v>1879842</v>
      </c>
    </row>
    <row r="35" spans="1:8" s="10" customFormat="1" ht="27" customHeight="1" thickBot="1" x14ac:dyDescent="0.3">
      <c r="A35" s="101">
        <v>16</v>
      </c>
      <c r="B35" s="102" t="s">
        <v>36</v>
      </c>
      <c r="C35" s="103">
        <f t="shared" ref="C35:H35" si="7">C18-C19+C27</f>
        <v>0</v>
      </c>
      <c r="D35" s="104">
        <f t="shared" si="7"/>
        <v>0</v>
      </c>
      <c r="E35" s="105">
        <f>E18-E19+E27</f>
        <v>0</v>
      </c>
      <c r="F35" s="105">
        <f t="shared" si="7"/>
        <v>0</v>
      </c>
      <c r="G35" s="105">
        <f t="shared" si="7"/>
        <v>0</v>
      </c>
      <c r="H35" s="106">
        <f t="shared" si="7"/>
        <v>0</v>
      </c>
    </row>
    <row r="36" spans="1:8" s="10" customFormat="1" ht="15.75" thickBot="1" x14ac:dyDescent="0.25">
      <c r="A36" s="153"/>
      <c r="B36" s="154"/>
      <c r="C36" s="154"/>
      <c r="D36" s="154"/>
      <c r="E36" s="154"/>
      <c r="F36" s="154"/>
      <c r="G36" s="154"/>
      <c r="H36" s="154"/>
    </row>
    <row r="37" spans="1:8" s="66" customFormat="1" ht="27" customHeight="1" x14ac:dyDescent="0.25">
      <c r="A37" s="107">
        <v>17</v>
      </c>
      <c r="B37" s="32" t="s">
        <v>37</v>
      </c>
      <c r="C37" s="108">
        <v>11776012</v>
      </c>
      <c r="D37" s="109">
        <f>12268739</f>
        <v>12268739</v>
      </c>
      <c r="E37" s="110">
        <f>9608576</f>
        <v>9608576</v>
      </c>
      <c r="F37" s="110">
        <f>7028987</f>
        <v>7028987</v>
      </c>
      <c r="G37" s="110">
        <f>4369481</f>
        <v>4369481</v>
      </c>
      <c r="H37" s="111">
        <f>1879842</f>
        <v>1879842</v>
      </c>
    </row>
    <row r="38" spans="1:8" s="10" customFormat="1" ht="27" customHeight="1" x14ac:dyDescent="0.2">
      <c r="A38" s="18" t="s">
        <v>4</v>
      </c>
      <c r="B38" s="19" t="s">
        <v>38</v>
      </c>
      <c r="C38" s="112">
        <f>6216004</f>
        <v>6216004</v>
      </c>
      <c r="D38" s="36">
        <v>0</v>
      </c>
      <c r="E38" s="37">
        <v>0</v>
      </c>
      <c r="F38" s="37">
        <v>0</v>
      </c>
      <c r="G38" s="37">
        <v>0</v>
      </c>
      <c r="H38" s="24">
        <v>0</v>
      </c>
    </row>
    <row r="39" spans="1:8" s="10" customFormat="1" ht="27" customHeight="1" x14ac:dyDescent="0.2">
      <c r="A39" s="18" t="s">
        <v>6</v>
      </c>
      <c r="B39" s="19" t="s">
        <v>39</v>
      </c>
      <c r="C39" s="112">
        <v>0</v>
      </c>
      <c r="D39" s="36">
        <v>0</v>
      </c>
      <c r="E39" s="37">
        <v>0</v>
      </c>
      <c r="F39" s="37">
        <v>0</v>
      </c>
      <c r="G39" s="37">
        <v>0</v>
      </c>
      <c r="H39" s="24">
        <v>0</v>
      </c>
    </row>
    <row r="40" spans="1:8" s="10" customFormat="1" ht="39" customHeight="1" x14ac:dyDescent="0.2">
      <c r="A40" s="113">
        <v>18</v>
      </c>
      <c r="B40" s="68" t="s">
        <v>40</v>
      </c>
      <c r="C40" s="114" t="s">
        <v>41</v>
      </c>
      <c r="D40" s="115" t="s">
        <v>41</v>
      </c>
      <c r="E40" s="116" t="s">
        <v>41</v>
      </c>
      <c r="F40" s="117">
        <v>0</v>
      </c>
      <c r="G40" s="117">
        <v>0</v>
      </c>
      <c r="H40" s="118">
        <v>0</v>
      </c>
    </row>
    <row r="41" spans="1:8" s="10" customFormat="1" ht="27" customHeight="1" x14ac:dyDescent="0.2">
      <c r="A41" s="113">
        <v>19</v>
      </c>
      <c r="B41" s="68" t="s">
        <v>42</v>
      </c>
      <c r="C41" s="119" t="s">
        <v>24</v>
      </c>
      <c r="D41" s="120" t="s">
        <v>24</v>
      </c>
      <c r="E41" s="121" t="s">
        <v>24</v>
      </c>
      <c r="F41" s="122">
        <f>[1]Wlk.inform.!I10</f>
        <v>2.9134244393339264E-2</v>
      </c>
      <c r="G41" s="122">
        <f>[1]Wlk.inform.!J10</f>
        <v>2.7225462506803428E-2</v>
      </c>
      <c r="H41" s="122">
        <f>[1]Wlk.inform.!K10</f>
        <v>1.977590453940475E-2</v>
      </c>
    </row>
    <row r="42" spans="1:8" s="10" customFormat="1" ht="27" customHeight="1" x14ac:dyDescent="0.2">
      <c r="A42" s="113" t="s">
        <v>4</v>
      </c>
      <c r="B42" s="68" t="s">
        <v>43</v>
      </c>
      <c r="C42" s="119" t="s">
        <v>24</v>
      </c>
      <c r="D42" s="120" t="s">
        <v>24</v>
      </c>
      <c r="E42" s="121" t="s">
        <v>24</v>
      </c>
      <c r="F42" s="122">
        <f>[1]Wlk.inform.!I12</f>
        <v>5.9716102504197087E-2</v>
      </c>
      <c r="G42" s="122">
        <f>[1]Wlk.inform.!J12</f>
        <v>8.8242547215455339E-2</v>
      </c>
      <c r="H42" s="122">
        <f>[1]Wlk.inform.!K12</f>
        <v>7.5410097195738865E-2</v>
      </c>
    </row>
    <row r="43" spans="1:8" s="10" customFormat="1" ht="27" customHeight="1" x14ac:dyDescent="0.2">
      <c r="A43" s="113">
        <v>20</v>
      </c>
      <c r="B43" s="123" t="s">
        <v>44</v>
      </c>
      <c r="C43" s="124" t="s">
        <v>24</v>
      </c>
      <c r="D43" s="125" t="s">
        <v>24</v>
      </c>
      <c r="E43" s="122" t="s">
        <v>24</v>
      </c>
      <c r="F43" s="125" t="s">
        <v>45</v>
      </c>
      <c r="G43" s="122" t="s">
        <v>45</v>
      </c>
      <c r="H43" s="126" t="s">
        <v>46</v>
      </c>
    </row>
    <row r="44" spans="1:8" s="10" customFormat="1" ht="27" customHeight="1" x14ac:dyDescent="0.2">
      <c r="A44" s="113">
        <v>21</v>
      </c>
      <c r="B44" s="68" t="s">
        <v>47</v>
      </c>
      <c r="C44" s="124">
        <f>C30/C8</f>
        <v>2.4373044524480886E-2</v>
      </c>
      <c r="D44" s="127">
        <f>D30/D8</f>
        <v>3.288320486284458E-2</v>
      </c>
      <c r="E44" s="127">
        <f>E30/E8</f>
        <v>3.3624554977384959E-2</v>
      </c>
      <c r="F44" s="128" t="s">
        <v>24</v>
      </c>
      <c r="G44" s="129" t="s">
        <v>24</v>
      </c>
      <c r="H44" s="130" t="s">
        <v>24</v>
      </c>
    </row>
    <row r="45" spans="1:8" s="10" customFormat="1" ht="27" customHeight="1" thickBot="1" x14ac:dyDescent="0.25">
      <c r="A45" s="69">
        <v>22</v>
      </c>
      <c r="B45" s="70" t="s">
        <v>48</v>
      </c>
      <c r="C45" s="131">
        <f>(C37-C38)/C8</f>
        <v>6.2106381129937077E-2</v>
      </c>
      <c r="D45" s="132">
        <f>(D37-D38)/D8</f>
        <v>0.13183463035981122</v>
      </c>
      <c r="E45" s="133">
        <f>(E37-E38)/E8</f>
        <v>0.11219798796508171</v>
      </c>
      <c r="F45" s="134" t="s">
        <v>24</v>
      </c>
      <c r="G45" s="134" t="s">
        <v>24</v>
      </c>
      <c r="H45" s="135" t="s">
        <v>24</v>
      </c>
    </row>
    <row r="46" spans="1:8" s="10" customFormat="1" ht="15.75" thickBot="1" x14ac:dyDescent="0.25">
      <c r="A46" s="153"/>
      <c r="B46" s="154"/>
      <c r="C46" s="154"/>
      <c r="D46" s="154"/>
      <c r="E46" s="154"/>
      <c r="F46" s="154"/>
      <c r="G46" s="154"/>
      <c r="H46" s="154"/>
    </row>
    <row r="47" spans="1:8" s="10" customFormat="1" ht="16.5" thickBot="1" x14ac:dyDescent="0.25">
      <c r="A47" s="136" t="s">
        <v>0</v>
      </c>
      <c r="B47" s="137" t="s">
        <v>2</v>
      </c>
      <c r="C47" s="137">
        <v>2011</v>
      </c>
      <c r="D47" s="137">
        <v>2012</v>
      </c>
      <c r="E47" s="137">
        <v>2013</v>
      </c>
      <c r="F47" s="138"/>
      <c r="G47" s="138"/>
      <c r="H47" s="138"/>
    </row>
    <row r="48" spans="1:8" s="10" customFormat="1" ht="27" customHeight="1" x14ac:dyDescent="0.2">
      <c r="A48" s="139">
        <v>1</v>
      </c>
      <c r="B48" s="140" t="s">
        <v>49</v>
      </c>
      <c r="C48" s="141">
        <f>[1]Wlk.inform.!F11</f>
        <v>-3.3873732167353982E-2</v>
      </c>
      <c r="D48" s="141">
        <f>[1]Wlk.inform.!G11</f>
        <v>5.4756227005817011E-2</v>
      </c>
      <c r="E48" s="141">
        <f>[1]Wlk.inform.!H11</f>
        <v>0.15826581267412823</v>
      </c>
      <c r="F48" s="138"/>
      <c r="G48" s="138"/>
      <c r="H48" s="138"/>
    </row>
    <row r="49" spans="1:8" s="10" customFormat="1" ht="27" customHeight="1" x14ac:dyDescent="0.2">
      <c r="A49" s="142">
        <v>2</v>
      </c>
      <c r="B49" s="143" t="s">
        <v>50</v>
      </c>
      <c r="C49" s="144">
        <f>[1]Wlk.inform.!F12</f>
        <v>9.0887457739461178E-2</v>
      </c>
      <c r="D49" s="144">
        <f>[1]Wlk.inform.!G12</f>
        <v>5.1559559417075289E-2</v>
      </c>
      <c r="E49" s="144">
        <f>[1]Wlk.inform.!H12</f>
        <v>4.9648488871959474E-2</v>
      </c>
      <c r="F49" s="138"/>
      <c r="G49" s="138"/>
      <c r="H49" s="138"/>
    </row>
    <row r="50" spans="1:8" s="10" customFormat="1" ht="27" customHeight="1" x14ac:dyDescent="0.2">
      <c r="A50" s="142">
        <v>3</v>
      </c>
      <c r="B50" s="143" t="s">
        <v>51</v>
      </c>
      <c r="C50" s="144">
        <f>[1]Wlk.inform.!F10</f>
        <v>2.4373044524480886E-2</v>
      </c>
      <c r="D50" s="144">
        <f>[1]Wlk.inform.!G10</f>
        <v>3.288320486284458E-2</v>
      </c>
      <c r="E50" s="144">
        <f>[1]Wlk.inform.!H10</f>
        <v>3.3624554977384959E-2</v>
      </c>
      <c r="F50" s="138"/>
      <c r="G50" s="138"/>
      <c r="H50" s="138"/>
    </row>
    <row r="51" spans="1:8" s="10" customFormat="1" ht="27" customHeight="1" thickBot="1" x14ac:dyDescent="0.25">
      <c r="A51" s="145">
        <v>4</v>
      </c>
      <c r="B51" s="146" t="s">
        <v>52</v>
      </c>
      <c r="C51" s="147" t="b">
        <f>C50&lt;=C49</f>
        <v>1</v>
      </c>
      <c r="D51" s="147" t="b">
        <f>D50&lt;=D49</f>
        <v>1</v>
      </c>
      <c r="E51" s="147" t="b">
        <f>E50&lt;=E49</f>
        <v>1</v>
      </c>
      <c r="F51" s="138"/>
      <c r="G51" s="138"/>
      <c r="H51" s="138"/>
    </row>
    <row r="52" spans="1:8" s="10" customFormat="1" ht="15.75" x14ac:dyDescent="0.25">
      <c r="A52" s="138"/>
      <c r="B52" s="138"/>
      <c r="C52" s="148"/>
      <c r="D52" s="148"/>
      <c r="E52" s="138"/>
      <c r="F52" s="138"/>
      <c r="G52" s="138"/>
      <c r="H52" s="138"/>
    </row>
  </sheetData>
  <mergeCells count="3">
    <mergeCell ref="A46:H46"/>
    <mergeCell ref="A36:H36"/>
    <mergeCell ref="A5:H5"/>
  </mergeCells>
  <printOptions horizontalCentered="1"/>
  <pageMargins left="0.11811023622047245" right="0.11811023622047245" top="0.74803149606299213" bottom="0.55118110236220474" header="0.31496062992125984" footer="0.31496062992125984"/>
  <pageSetup paperSize="9" scale="50" orientation="landscape" r:id="rId1"/>
  <headerFooter>
    <oddFooter>Strona &amp;P</oddFooter>
  </headerFooter>
  <rowBreaks count="1" manualBreakCount="1">
    <brk id="3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2011-12-29T14:11:25Z</dcterms:modified>
</cp:coreProperties>
</file>